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6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<sst xmlns="http://schemas.openxmlformats.org/spreadsheetml/2006/main" count="1062" uniqueCount="882">
  <si>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</si>
  <si>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</si>
  <si>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</si>
  <si>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</si>
  <si>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</si>
  <si>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</si>
  <si>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</si>
  <si>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</si>
  <si>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</si>
  <si>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</si>
  <si>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</si>
  <si>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</si>
  <si>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</si>
  <si>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</si>
  <si>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</si>
  <si>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</si>
  <si>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</si>
  <si>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</si>
  <si>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</si>
  <si>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</si>
  <si>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</si>
  <si>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</si>
  <si>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</si>
  <si>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</si>
  <si>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</si>
  <si>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</si>
  <si>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</si>
  <si>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</si>
  <si>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</si>
  <si>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</si>
  <si>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</si>
  <si>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</si>
  <si>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</si>
  <si>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</si>
  <si>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</si>
  <si>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</si>
  <si>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</si>
  <si>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</si>
  <si>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</si>
  <si>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</si>
  <si>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</si>
  <si>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</si>
  <si>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</si>
  <si>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</si>
  <si>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</si>
  <si>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</si>
  <si>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</si>
  <si>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</si>
  <si>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</si>
  <si>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</si>
  <si>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</si>
  <si>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</si>
  <si>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</si>
  <si>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</si>
  <si>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</si>
  <si>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</si>
  <si>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</si>
  <si>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</si>
  <si>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</si>
  <si>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</si>
  <si>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</si>
  <si>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</si>
  <si>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</si>
  <si>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</si>
  <si>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</si>
  <si>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</si>
  <si>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</si>
  <si>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</si>
  <si>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</si>
  <si>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</si>
  <si>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</si>
  <si>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</si>
  <si>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</si>
  <si>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</si>
  <si>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</si>
  <si>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</si>
  <si>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</si>
  <si>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</si>
  <si>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</si>
  <si>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</si>
  <si>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</si>
  <si>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</si>
  <si>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</si>
  <si>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</si>
  <si>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</si>
  <si>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</si>
  <si>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</si>
  <si>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</si>
  <si>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</si>
  <si>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</si>
  <si>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</si>
  <si>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</si>
  <si>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</si>
  <si>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</si>
  <si>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</si>
  <si>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</si>
  <si>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</si>
  <si>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</si>
  <si>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</si>
  <si>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</si>
  <si>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</si>
  <si>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</si>
  <si>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</si>
  <si>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</si>
  <si>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</si>
  <si>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</si>
  <si>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</si>
  <si>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</si>
  <si>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</si>
  <si>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</si>
  <si>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</si>
  <si>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</si>
  <si>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</si>
  <si>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</si>
  <si>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</si>
  <si>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</si>
  <si>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</si>
  <si>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</si>
  <si>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</si>
  <si>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</si>
  <si>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</si>
  <si>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</si>
  <si>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</si>
  <si>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</si>
  <si>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</si>
  <si>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</si>
  <si>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</si>
  <si>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</si>
  <si>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</si>
  <si>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</si>
  <si>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</si>
  <si>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</si>
  <si>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</si>
  <si>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</si>
  <si>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</si>
  <si>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</si>
  <si>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</si>
  <si>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</si>
  <si>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</si>
  <si>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</si>
  <si>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</si>
  <si>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</si>
  <si>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</si>
  <si>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</si>
  <si>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</si>
  <si>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</si>
  <si>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</si>
  <si>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</si>
  <si>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</si>
  <si>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</si>
  <si>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</si>
  <si>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</si>
  <si>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</si>
  <si>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</si>
  <si>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</si>
  <si>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</si>
  <si>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</si>
  <si>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</si>
  <si>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</si>
  <si>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</si>
  <si>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</si>
  <si>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</si>
  <si>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</si>
  <si>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</si>
  <si>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</si>
  <si>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</si>
  <si>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</si>
  <si>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</si>
  <si>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</si>
  <si>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</si>
  <si>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</si>
  <si>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</si>
  <si>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</si>
  <si>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</si>
  <si>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</si>
  <si>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</si>
  <si>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</si>
  <si>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</si>
  <si>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</si>
  <si>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</si>
  <si>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</si>
  <si>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</si>
  <si>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</si>
  <si>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</si>
  <si>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</si>
  <si>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</si>
  <si>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</si>
  <si>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</si>
  <si>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</si>
  <si>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</si>
  <si>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</si>
  <si>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</si>
  <si>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</si>
  <si>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</si>
  <si>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</si>
  <si>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</si>
  <si>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</si>
  <si>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</si>
  <si>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</si>
  <si>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</si>
  <si>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</si>
  <si>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</si>
  <si>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</si>
  <si>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</si>
  <si>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</si>
  <si>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</si>
  <si>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</si>
  <si>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</si>
  <si>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</si>
  <si>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</si>
  <si>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</si>
  <si>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</si>
  <si>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</si>
  <si>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</si>
  <si>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</si>
  <si>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</si>
  <si>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</si>
  <si>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</si>
  <si>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</si>
  <si>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</si>
  <si>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</si>
  <si>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</si>
  <si>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</si>
  <si>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</si>
  <si>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</si>
  <si>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</si>
  <si>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</si>
  <si>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</si>
  <si>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</si>
  <si>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</si>
  <si>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</si>
  <si>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</si>
  <si>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</si>
  <si>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</si>
  <si>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</si>
  <si>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</si>
  <si>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</si>
  <si>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</si>
  <si>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</si>
  <si>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</si>
  <si>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</si>
  <si>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</si>
  <si>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</si>
  <si>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</si>
  <si>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</si>
  <si>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</si>
  <si>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</si>
  <si>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</si>
  <si>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</si>
  <si>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</si>
  <si>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</si>
  <si>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</si>
  <si>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</si>
  <si>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</si>
  <si>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</si>
  <si>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</si>
  <si>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</si>
  <si>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</si>
  <si>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</si>
  <si>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</si>
  <si>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</si>
  <si>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</si>
  <si>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</si>
  <si>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</si>
  <si>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</si>
  <si>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</si>
  <si>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</si>
  <si>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</si>
  <si>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</si>
  <si>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</si>
  <si>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</si>
  <si>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</si>
  <si>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</si>
  <si>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</si>
  <si>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</si>
  <si>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</si>
  <si>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</si>
  <si>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</si>
  <si>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</si>
  <si>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</si>
  <si>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</si>
  <si>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</si>
  <si>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</si>
  <si>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</si>
  <si>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</si>
  <si>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</si>
  <si>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</si>
  <si>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</si>
  <si>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</si>
  <si>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</si>
  <si>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</si>
  <si>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</si>
  <si>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</si>
  <si>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</si>
  <si>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</si>
  <si>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</si>
  <si>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</si>
  <si>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</si>
  <si>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</si>
  <si>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</si>
  <si>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</si>
  <si>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</si>
  <si>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</si>
  <si>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</si>
  <si>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</si>
  <si>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</si>
  <si>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</si>
  <si>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</si>
  <si>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</si>
  <si>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</si>
  <si>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</si>
  <si>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</si>
  <si>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</si>
  <si>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</si>
  <si>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</si>
  <si>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</si>
  <si>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</si>
  <si>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</si>
  <si>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</si>
  <si>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</si>
  <si>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</si>
  <si>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</si>
  <si>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</si>
  <si>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</si>
  <si>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</si>
  <si>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</si>
  <si>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</si>
  <si>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</si>
  <si>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</si>
  <si>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</si>
  <si>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</si>
  <si>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</si>
  <si>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</si>
  <si>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</si>
  <si>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</si>
  <si>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</si>
  <si>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</si>
  <si>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</si>
  <si>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</si>
  <si>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</si>
  <si>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</si>
  <si>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</si>
  <si>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</si>
  <si>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</si>
  <si>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</si>
  <si>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</si>
  <si>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</si>
  <si>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</si>
  <si>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</si>
  <si>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</si>
  <si>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</si>
  <si>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</si>
  <si>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</si>
  <si>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</si>
  <si>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</si>
  <si>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</si>
  <si>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</si>
  <si>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</si>
  <si>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</si>
  <si>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</si>
  <si>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</si>
  <si>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</si>
  <si>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</si>
  <si>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</si>
  <si>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</si>
  <si>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</si>
  <si>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</si>
  <si>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</si>
  <si>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</si>
  <si>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</si>
  <si>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</si>
  <si>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</si>
  <si>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</si>
  <si>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</si>
  <si>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</si>
  <si>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</si>
  <si>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</si>
  <si>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</si>
  <si>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</si>
  <si>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</si>
  <si>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</si>
  <si>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</si>
  <si>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</si>
  <si>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</si>
  <si>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</si>
  <si>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</si>
  <si>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</si>
  <si>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</si>
  <si>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</si>
  <si>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</si>
  <si>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</si>
  <si>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</si>
  <si>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</si>
  <si>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</si>
  <si>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</si>
  <si>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</si>
  <si>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</si>
  <si>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</si>
  <si>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</si>
  <si>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</si>
  <si>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</si>
  <si>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</si>
  <si>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</si>
  <si>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</si>
  <si>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</si>
  <si>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</si>
  <si>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</si>
  <si>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</si>
  <si>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</si>
  <si>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</si>
  <si>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</si>
  <si>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</si>
  <si>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</si>
  <si>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</si>
  <si>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</si>
  <si>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</si>
  <si>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</si>
  <si>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</si>
  <si>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</si>
  <si>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</si>
  <si>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</si>
  <si>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</si>
  <si>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</si>
  <si>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</si>
  <si>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</si>
  <si>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</si>
  <si>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</si>
  <si>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</si>
  <si>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</si>
  <si>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</si>
  <si>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</si>
  <si>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</si>
  <si>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</si>
  <si>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</si>
  <si>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</si>
  <si>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</si>
  <si>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</si>
  <si>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</si>
  <si>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</si>
  <si>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</si>
  <si>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</si>
  <si>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</si>
  <si>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</si>
  <si>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</si>
  <si>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</si>
  <si>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</si>
  <si>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</si>
  <si>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</si>
  <si>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</si>
  <si>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</si>
  <si>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</si>
  <si>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</si>
  <si>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</si>
  <si>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</si>
  <si>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</si>
  <si>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</si>
  <si>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</si>
  <si>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</si>
  <si>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</si>
  <si>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</si>
  <si>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</si>
  <si>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</si>
  <si>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</si>
  <si>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</si>
  <si>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</si>
  <si>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</si>
  <si>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</si>
  <si>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</si>
  <si>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</si>
  <si>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</si>
  <si>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</si>
  <si>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</si>
  <si>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</si>
  <si>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</si>
  <si>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</si>
  <si>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</si>
  <si>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</si>
  <si>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</si>
  <si>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</si>
  <si>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</si>
  <si>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</si>
  <si>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</si>
  <si>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</si>
  <si>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</si>
  <si>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</si>
  <si>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</si>
  <si>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</si>
  <si>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</si>
  <si>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</si>
  <si>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</si>
  <si>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</si>
  <si>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</si>
  <si>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</si>
  <si>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</si>
  <si>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</si>
  <si>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</si>
  <si>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</si>
  <si>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</si>
  <si>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</si>
  <si>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</si>
  <si>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</si>
  <si>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</si>
  <si>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</si>
  <si>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</si>
  <si>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</si>
  <si>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</si>
  <si>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</si>
  <si>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</si>
  <si>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</si>
  <si>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</si>
  <si>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</si>
  <si>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</si>
  <si>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</si>
  <si>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</si>
  <si>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</si>
  <si>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</si>
  <si>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</si>
  <si>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</si>
  <si>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</si>
  <si>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</si>
  <si>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</si>
  <si>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</si>
  <si>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</si>
  <si>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</si>
  <si>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</si>
  <si>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</si>
  <si>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</si>
  <si>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</si>
  <si>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</si>
  <si>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</si>
  <si>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</si>
  <si>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</si>
  <si>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</si>
  <si>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</si>
  <si>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</si>
  <si>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</si>
  <si>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</si>
  <si>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</si>
  <si>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</si>
  <si>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</si>
  <si>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</si>
  <si>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</si>
  <si>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</si>
  <si>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</si>
  <si>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</si>
  <si>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</si>
  <si>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</si>
  <si>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</si>
  <si>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</si>
  <si>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</si>
  <si>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</si>
  <si>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</si>
  <si>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</si>
  <si>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</si>
  <si>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</si>
  <si>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</si>
  <si>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</si>
  <si>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</si>
  <si>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</si>
  <si>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</si>
  <si>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</si>
  <si>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</si>
  <si>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</si>
  <si>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</si>
  <si>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</si>
  <si>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</si>
  <si>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</si>
  <si>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</si>
  <si>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</si>
  <si>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</si>
  <si>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</si>
  <si>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</si>
  <si>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</si>
  <si>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</si>
  <si>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</si>
  <si>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</si>
  <si>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</si>
  <si>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</si>
  <si>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</si>
  <si>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</si>
  <si>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</si>
  <si>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</si>
  <si>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</si>
  <si>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</si>
  <si>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</si>
  <si>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</si>
  <si>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</si>
  <si>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</si>
  <si>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</si>
  <si>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</si>
  <si>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</si>
  <si>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</si>
  <si>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</si>
  <si>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</si>
  <si>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</si>
  <si>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</si>
  <si>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</si>
  <si>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</si>
  <si>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</si>
  <si>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</si>
  <si>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</si>
  <si>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</si>
  <si>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</si>
  <si>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</si>
  <si>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</si>
  <si>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</si>
  <si>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</si>
  <si>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</si>
  <si>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</si>
  <si>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</si>
  <si>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</si>
  <si>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</si>
  <si>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</si>
  <si>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</si>
  <si>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</si>
  <si>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</si>
  <si>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</si>
  <si>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</si>
  <si>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</si>
  <si>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</si>
  <si>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</si>
  <si>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</si>
  <si>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</si>
  <si>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</si>
  <si>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</si>
  <si>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</si>
  <si>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</si>
  <si>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</si>
  <si>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</si>
  <si>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</si>
  <si>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</si>
  <si>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</si>
  <si>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</si>
  <si>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</si>
  <si>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</si>
  <si>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</si>
  <si>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</si>
  <si>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</si>
  <si>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</si>
  <si>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</si>
  <si>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</si>
  <si>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</si>
  <si>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</si>
  <si>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</si>
  <si>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</si>
  <si>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</si>
  <si>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</si>
  <si>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</si>
  <si>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</si>
  <si>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</si>
  <si>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</si>
  <si>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</si>
  <si>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</si>
  <si>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</si>
  <si>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</si>
  <si>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</si>
  <si>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</si>
  <si>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</si>
  <si>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</si>
  <si>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</si>
  <si>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</si>
  <si>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</si>
  <si>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</si>
  <si>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</si>
  <si>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</si>
  <si>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</si>
  <si>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</si>
  <si>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</si>
  <si>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</si>
  <si>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</si>
  <si>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</si>
  <si>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</si>
  <si>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</si>
  <si>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</si>
  <si>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</si>
  <si>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</si>
  <si>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</si>
  <si>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</si>
  <si>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</si>
  <si>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</si>
  <si>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</si>
  <si>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</si>
  <si>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</si>
  <si>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</si>
  <si>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</si>
  <si>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</si>
  <si>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</si>
  <si>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</si>
  <si>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</si>
  <si>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</si>
  <si>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</si>
  <si>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</si>
  <si>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</si>
  <si>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</si>
  <si>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</si>
  <si>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</si>
  <si>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</si>
  <si>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</si>
  <si>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</si>
  <si>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</si>
  <si>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</si>
  <si>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</si>
  <si>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</si>
  <si>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</si>
  <si>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</si>
  <si>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</si>
  <si>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</si>
  <si>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</si>
  <si>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</si>
  <si>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</si>
  <si>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</si>
  <si>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</si>
  <si>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</si>
  <si>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</si>
  <si>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</si>
  <si>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</si>
  <si>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</si>
  <si>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</si>
  <si>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</si>
  <si>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</si>
  <si>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</si>
  <si>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</si>
  <si>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</si>
  <si>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</si>
  <si>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</si>
  <si>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</si>
  <si>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</si>
  <si>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</si>
  <si>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</si>
  <si>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</si>
  <si>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</si>
  <si>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</si>
  <si>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</si>
  <si>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</si>
  <si>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</si>
  <si>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</si>
  <si>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</si>
  <si>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</si>
  <si>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</si>
  <si>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</si>
  <si>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</si>
  <si>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</si>
  <si>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</si>
  <si>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</si>
  <si>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</si>
  <si>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</si>
  <si>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</si>
  <si>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</si>
  <si>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</si>
  <si>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</si>
  <si>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</si>
  <si>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</si>
  <si>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</si>
  <si>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</si>
  <si>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</si>
  <si>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</si>
  <si>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</si>
  <si>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</si>
  <si>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</si>
  <si>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</si>
  <si>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</si>
  <si>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</si>
  <si>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</si>
  <si>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</si>
  <si>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</si>
  <si>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</si>
  <si>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</si>
  <si>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</si>
  <si>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</si>
  <si>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</si>
  <si>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</si>
  <si>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</si>
  <si>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</si>
  <si>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</si>
  <si>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</si>
  <si>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</si>
  <si>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</si>
  <si>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</si>
  <si>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</si>
  <si>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</si>
  <si>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</si>
  <si>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</si>
  <si>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</si>
  <si>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</si>
  <si>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</si>
  <si>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</si>
  <si>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</si>
  <si>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</si>
  <si>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</si>
  <si>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</si>
  <si>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</si>
  <si>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</si>
  <si>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</si>
  <si>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</si>
  <si>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</si>
  <si>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</si>
  <si>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</si>
  <si>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</si>
  <si>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</si>
  <si>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</si>
  <si>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</si>
  <si>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</si>
  <si>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</si>
  <si>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</si>
  <si>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</si>
  <si>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</si>
  <si>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</si>
  <si>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</si>
  <si>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</si>
  <si>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</si>
  <si>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</si>
  <si>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</si>
  <si>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</si>
  <si>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</si>
  <si>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</si>
  <si>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</si>
  <si>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</si>
  <si>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</si>
  <si>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</si>
  <si>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</si>
  <si>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</si>
  <si>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</si>
  <si>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</si>
  <si>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</si>
  <si>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</si>
  <si>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</si>
  <si>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</si>
  <si>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</si>
  <si>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</si>
  <si>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</si>
  <si>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</si>
  <si>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</si>
  <si>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</si>
  <si>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</si>
  <si>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</si>
  <si>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</si>
  <si>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</si>
  <si>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</si>
  <si>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</si>
  <si>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</si>
  <si>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</si>
  <si>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</si>
  <si>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</si>
  <si>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</si>
  <si>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</si>
  <si>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</si>
  <si>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</si>
  <si>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</si>
  <si>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</si>
  <si>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</si>
  <si>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</si>
  <si>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</si>
  <si>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</si>
  <si>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</si>
  <si>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</si>
  <si>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</si>
  <si>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</si>
  <si>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</si>
  <si>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</si>
  <si>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</si>
  <si>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</si>
  <si>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</si>
  <si>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</si>
  <si>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</si>
  <si>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</si>
  <si>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</si>
  <si>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</si>
  <si>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1. Климатех АД, Димитровград</t>
  </si>
  <si>
    <t>2. Път инженеринг АД, Плевен</t>
  </si>
  <si>
    <t>1. Явор АД, Варна</t>
  </si>
  <si>
    <t>2. Тонзос Интерстрой АД, Казанлък</t>
  </si>
  <si>
    <t>3. Бор 1958 АД, Русе</t>
  </si>
  <si>
    <t xml:space="preserve">1. ГБС-Инфраструктурно строителство АД </t>
  </si>
  <si>
    <t>2. Бъдеще - Бутово АД, Бутово</t>
  </si>
  <si>
    <t>3. Бял бор АД, Брацигово</t>
  </si>
  <si>
    <t>4. Черноморско злато АД, Поморие</t>
  </si>
  <si>
    <t>5. Млечна промишленост АД, Враца</t>
  </si>
  <si>
    <t>6. Метални панели и конструкции АД, Бургас</t>
  </si>
  <si>
    <t>7. Камчия АД, Близнаци</t>
  </si>
  <si>
    <t>Дата на съставяне: 17.03.2006</t>
  </si>
  <si>
    <t>Дата на съставяне:17.03.2006</t>
  </si>
  <si>
    <t>Дата  на съставяне: 17.03.2006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</si>
</sst>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0" xfId="24" applyFont="1" applyBorder="1" applyAlignment="1">
      <alignment horizontal="left" vertical="center" wrapText="1"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D29">
      <selection activeCell="A94" sqref="A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865</v>
      </c>
      <c r="F3" s="217" t="s">
        <v>2</v>
      </c>
      <c r="G3" s="172"/>
      <c r="H3" s="461">
        <v>121592481</v>
      </c>
    </row>
    <row r="4" spans="1:8" ht="15">
      <c r="A4" s="579" t="s">
        <v>3</v>
      </c>
      <c r="B4" s="585"/>
      <c r="C4" s="585"/>
      <c r="D4" s="585"/>
      <c r="E4" s="504" t="s">
        <v>866</v>
      </c>
      <c r="F4" s="581" t="s">
        <v>4</v>
      </c>
      <c r="G4" s="582"/>
      <c r="H4" s="461">
        <v>19</v>
      </c>
    </row>
    <row r="5" spans="1:8" ht="15">
      <c r="A5" s="579" t="s">
        <v>5</v>
      </c>
      <c r="B5" s="580"/>
      <c r="C5" s="580"/>
      <c r="D5" s="580"/>
      <c r="E5" s="505">
        <v>38717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>
        <v>2</v>
      </c>
      <c r="D13" s="151">
        <v>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</v>
      </c>
      <c r="D19" s="155">
        <f>SUM(D11:D18)</f>
        <v>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165</v>
      </c>
      <c r="H21" s="156">
        <f>SUM(H22:H24)</f>
        <v>160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</v>
      </c>
      <c r="H22" s="152">
        <v>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154</v>
      </c>
      <c r="H24" s="152">
        <v>153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165</v>
      </c>
      <c r="H25" s="154">
        <f>H19+H20+H21</f>
        <v>160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119</v>
      </c>
      <c r="H27" s="154">
        <f>SUM(H28:H30)</f>
        <v>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119</v>
      </c>
      <c r="H28" s="152">
        <v>89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219</v>
      </c>
      <c r="H31" s="152">
        <v>33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338</v>
      </c>
      <c r="H33" s="154">
        <f>H27+H31+H32</f>
        <v>122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129</v>
      </c>
      <c r="D34" s="155">
        <f>SUM(D35:D38)</f>
        <v>166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67</v>
      </c>
      <c r="D35" s="151">
        <v>67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878</v>
      </c>
      <c r="H36" s="154">
        <f>H25+H17+H33</f>
        <v>657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43</v>
      </c>
      <c r="D37" s="151">
        <v>80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19</v>
      </c>
      <c r="D38" s="151">
        <v>19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253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382</v>
      </c>
      <c r="D45" s="155">
        <f>D34+D39+D44</f>
        <v>170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389</v>
      </c>
      <c r="D55" s="155">
        <f>D19+D20+D21+D27+D32+D45+D51+D53+D54</f>
        <v>185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38</v>
      </c>
      <c r="H61" s="154">
        <f>SUM(H62:H68)</f>
        <v>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331</v>
      </c>
      <c r="D67" s="151">
        <v>333</v>
      </c>
      <c r="E67" s="237" t="s">
        <v>209</v>
      </c>
      <c r="F67" s="242" t="s">
        <v>210</v>
      </c>
      <c r="G67" s="152">
        <v>5</v>
      </c>
      <c r="H67" s="152">
        <v>2</v>
      </c>
    </row>
    <row r="68" spans="1:8" ht="15">
      <c r="A68" s="235" t="s">
        <v>211</v>
      </c>
      <c r="B68" s="241" t="s">
        <v>212</v>
      </c>
      <c r="C68" s="151">
        <v>24</v>
      </c>
      <c r="D68" s="151">
        <v>7</v>
      </c>
      <c r="E68" s="237" t="s">
        <v>213</v>
      </c>
      <c r="F68" s="242" t="s">
        <v>214</v>
      </c>
      <c r="G68" s="152">
        <v>8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15</v>
      </c>
      <c r="H70" s="152">
        <v>15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53</v>
      </c>
      <c r="H71" s="161">
        <f>H59+H60+H61+H69+H70</f>
        <v>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>
        <v>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385</v>
      </c>
      <c r="D75" s="155">
        <f>SUM(D67:D74)</f>
        <v>391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53</v>
      </c>
      <c r="H79" s="162">
        <f>H71+H74+H75+H76</f>
        <v>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157</v>
      </c>
      <c r="D87" s="151">
        <v>122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157</v>
      </c>
      <c r="D91" s="155">
        <f>SUM(D87:D90)</f>
        <v>122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542</v>
      </c>
      <c r="D93" s="155">
        <f>D64+D75+D84+D91+D92</f>
        <v>513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931</v>
      </c>
      <c r="D94" s="164">
        <f>D93+D55</f>
        <v>698</v>
      </c>
      <c r="E94" s="449" t="s">
        <v>270</v>
      </c>
      <c r="F94" s="289" t="s">
        <v>271</v>
      </c>
      <c r="G94" s="165">
        <f>G36+G39+G55+G79</f>
        <v>931</v>
      </c>
      <c r="H94" s="165">
        <f>H36+H39+H55+H79</f>
        <v>698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6">
      <selection activeCell="A37" sqref="A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"СТРОЙИНВЕСТХОЛДИНГ" АД</v>
      </c>
      <c r="C2" s="588"/>
      <c r="D2" s="588"/>
      <c r="E2" s="588"/>
      <c r="F2" s="590" t="s">
        <v>2</v>
      </c>
      <c r="G2" s="590"/>
      <c r="H2" s="526">
        <f>'справка №1-БАЛАНС'!H3</f>
        <v>121592481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9">
        <f>'справка №1-БАЛАНС'!E5</f>
        <v>38717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</v>
      </c>
      <c r="D9" s="46">
        <v>6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47</v>
      </c>
      <c r="D10" s="46">
        <v>20</v>
      </c>
      <c r="E10" s="298" t="s">
        <v>289</v>
      </c>
      <c r="F10" s="549" t="s">
        <v>290</v>
      </c>
      <c r="G10" s="550">
        <v>3</v>
      </c>
      <c r="H10" s="550"/>
    </row>
    <row r="11" spans="1:8" ht="12">
      <c r="A11" s="298" t="s">
        <v>291</v>
      </c>
      <c r="B11" s="299" t="s">
        <v>292</v>
      </c>
      <c r="C11" s="46">
        <v>11</v>
      </c>
      <c r="D11" s="46">
        <v>20</v>
      </c>
      <c r="E11" s="300" t="s">
        <v>293</v>
      </c>
      <c r="F11" s="549" t="s">
        <v>294</v>
      </c>
      <c r="G11" s="550">
        <v>178</v>
      </c>
      <c r="H11" s="550">
        <v>84</v>
      </c>
    </row>
    <row r="12" spans="1:8" ht="12">
      <c r="A12" s="298" t="s">
        <v>295</v>
      </c>
      <c r="B12" s="299" t="s">
        <v>296</v>
      </c>
      <c r="C12" s="46">
        <v>78</v>
      </c>
      <c r="D12" s="46">
        <v>57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18</v>
      </c>
      <c r="D13" s="46">
        <v>16</v>
      </c>
      <c r="E13" s="301" t="s">
        <v>51</v>
      </c>
      <c r="F13" s="551" t="s">
        <v>300</v>
      </c>
      <c r="G13" s="548">
        <f>SUM(G9:G12)</f>
        <v>181</v>
      </c>
      <c r="H13" s="548">
        <f>SUM(H9:H12)</f>
        <v>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25</v>
      </c>
      <c r="D16" s="47">
        <v>16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185</v>
      </c>
      <c r="D19" s="49">
        <f>SUM(D9:D15)+D16</f>
        <v>135</v>
      </c>
      <c r="E19" s="304" t="s">
        <v>317</v>
      </c>
      <c r="F19" s="552" t="s">
        <v>318</v>
      </c>
      <c r="G19" s="550">
        <v>1</v>
      </c>
      <c r="H19" s="550">
        <v>30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11</v>
      </c>
      <c r="H20" s="550">
        <v>10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51</v>
      </c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212</v>
      </c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224</v>
      </c>
      <c r="H24" s="548">
        <f>SUM(H19:H23)</f>
        <v>91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187</v>
      </c>
      <c r="D28" s="50">
        <f>D26+D19</f>
        <v>142</v>
      </c>
      <c r="E28" s="127" t="s">
        <v>339</v>
      </c>
      <c r="F28" s="554" t="s">
        <v>340</v>
      </c>
      <c r="G28" s="548">
        <f>G13+G15+G24</f>
        <v>405</v>
      </c>
      <c r="H28" s="548">
        <f>H13+H15+H24</f>
        <v>175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218</v>
      </c>
      <c r="D30" s="50">
        <f>IF((H28-D28)&gt;0,H28-D28,0)</f>
        <v>33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187</v>
      </c>
      <c r="D33" s="49">
        <f>D28+D31+D32</f>
        <v>142</v>
      </c>
      <c r="E33" s="127" t="s">
        <v>353</v>
      </c>
      <c r="F33" s="554" t="s">
        <v>354</v>
      </c>
      <c r="G33" s="53">
        <f>G32+G31+G28</f>
        <v>405</v>
      </c>
      <c r="H33" s="53">
        <f>H32+H31+H28</f>
        <v>175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218</v>
      </c>
      <c r="D34" s="50">
        <f>IF((H33-D33)&gt;0,H33-D33,0)</f>
        <v>33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219</v>
      </c>
      <c r="D39" s="460">
        <f>+IF((H33-D33-D35)&gt;0,H33-D33-D35,0)</f>
        <v>33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219</v>
      </c>
      <c r="D41" s="52">
        <f>IF(D39-D40&gt;0,D39-D40,0)</f>
        <v>33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405</v>
      </c>
      <c r="D42" s="53">
        <f>D33+D35+D39</f>
        <v>175</v>
      </c>
      <c r="E42" s="128" t="s">
        <v>380</v>
      </c>
      <c r="F42" s="129" t="s">
        <v>381</v>
      </c>
      <c r="G42" s="53">
        <f>G39+G33</f>
        <v>405</v>
      </c>
      <c r="H42" s="53">
        <f>H39+H33</f>
        <v>175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4" t="s">
        <v>863</v>
      </c>
      <c r="B45" s="574"/>
      <c r="C45" s="574"/>
      <c r="D45" s="574"/>
      <c r="E45" s="57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>
        <v>38793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pane xSplit="1" topLeftCell="B1" activePane="topRight" state="frozen"/>
      <selection pane="topLeft" activeCell="A1" sqref="A1"/>
      <selection pane="topRight" activeCell="A40" sqref="A4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>
        <f>'справка №1-БАЛАНС'!E5</f>
        <v>38717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179</v>
      </c>
      <c r="D10" s="54">
        <v>80</v>
      </c>
      <c r="E10" s="130"/>
      <c r="F10" s="130"/>
    </row>
    <row r="11" spans="1:13" ht="12">
      <c r="A11" s="332" t="s">
        <v>389</v>
      </c>
      <c r="B11" s="333" t="s">
        <v>390</v>
      </c>
      <c r="C11" s="54"/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-67</v>
      </c>
      <c r="D13" s="54">
        <v>-71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-22</v>
      </c>
      <c r="D19" s="54">
        <v>-19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61</v>
      </c>
      <c r="D20" s="55">
        <f>SUM(D10:D19)</f>
        <v>-24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51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11</v>
      </c>
      <c r="D29" s="54">
        <v>10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11</v>
      </c>
      <c r="D32" s="55">
        <f>SUM(D22:D31)</f>
        <v>61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72</v>
      </c>
      <c r="D43" s="55">
        <f>D42+D32+D20</f>
        <v>37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85</v>
      </c>
      <c r="D44" s="132">
        <v>85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157</v>
      </c>
      <c r="D45" s="55">
        <f>D44+D43</f>
        <v>122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157</v>
      </c>
      <c r="D46" s="56">
        <v>122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5"/>
      <c r="D50" s="57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5"/>
      <c r="D52" s="57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9">
      <selection activeCell="I20" sqref="I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6" t="s">
        <v>460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8" t="str">
        <f>'справка №1-БАЛАНС'!E3</f>
        <v>"СТРОЙИНВЕСТХОЛДИНГ" АД</v>
      </c>
      <c r="C3" s="578"/>
      <c r="D3" s="578"/>
      <c r="E3" s="578"/>
      <c r="F3" s="578"/>
      <c r="G3" s="578"/>
      <c r="H3" s="578"/>
      <c r="I3" s="578"/>
      <c r="J3" s="476"/>
      <c r="K3" s="592" t="s">
        <v>2</v>
      </c>
      <c r="L3" s="592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78" t="str">
        <f>'справка №1-БАЛАНС'!E4</f>
        <v>неконсолидиран</v>
      </c>
      <c r="C4" s="578"/>
      <c r="D4" s="578"/>
      <c r="E4" s="578"/>
      <c r="F4" s="578"/>
      <c r="G4" s="578"/>
      <c r="H4" s="578"/>
      <c r="I4" s="578"/>
      <c r="J4" s="136"/>
      <c r="K4" s="593" t="s">
        <v>4</v>
      </c>
      <c r="L4" s="593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4">
        <f>'справка №1-БАЛАНС'!E5</f>
        <v>38717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7</v>
      </c>
      <c r="G11" s="58">
        <f>'справка №1-БАЛАНС'!H23</f>
        <v>0</v>
      </c>
      <c r="H11" s="60">
        <v>153</v>
      </c>
      <c r="I11" s="58">
        <f>'справка №1-БАЛАНС'!H28+'справка №1-БАЛАНС'!H31</f>
        <v>122</v>
      </c>
      <c r="J11" s="58">
        <f>'справка №1-БАЛАНС'!H29+'справка №1-БАЛАНС'!H32</f>
        <v>0</v>
      </c>
      <c r="K11" s="60"/>
      <c r="L11" s="344">
        <f>SUM(C11:K11)</f>
        <v>657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7</v>
      </c>
      <c r="G15" s="61">
        <f t="shared" si="2"/>
        <v>0</v>
      </c>
      <c r="H15" s="61">
        <f t="shared" si="2"/>
        <v>153</v>
      </c>
      <c r="I15" s="61">
        <f t="shared" si="2"/>
        <v>122</v>
      </c>
      <c r="J15" s="61">
        <f t="shared" si="2"/>
        <v>0</v>
      </c>
      <c r="K15" s="61">
        <f t="shared" si="2"/>
        <v>0</v>
      </c>
      <c r="L15" s="344">
        <f t="shared" si="1"/>
        <v>657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219</v>
      </c>
      <c r="J16" s="345">
        <f>+'справка №1-БАЛАНС'!G32</f>
        <v>0</v>
      </c>
      <c r="K16" s="60"/>
      <c r="L16" s="344">
        <f t="shared" si="1"/>
        <v>219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</v>
      </c>
      <c r="G17" s="62">
        <f t="shared" si="3"/>
        <v>0</v>
      </c>
      <c r="H17" s="62">
        <f t="shared" si="3"/>
        <v>0</v>
      </c>
      <c r="I17" s="62">
        <f t="shared" si="3"/>
        <v>-3</v>
      </c>
      <c r="J17" s="62">
        <f>J18+J19</f>
        <v>0</v>
      </c>
      <c r="K17" s="62">
        <f t="shared" si="3"/>
        <v>0</v>
      </c>
      <c r="L17" s="344">
        <f t="shared" si="1"/>
        <v>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4</v>
      </c>
      <c r="G19" s="60"/>
      <c r="H19" s="60"/>
      <c r="I19" s="60">
        <v>-3</v>
      </c>
      <c r="J19" s="60"/>
      <c r="K19" s="60"/>
      <c r="L19" s="344">
        <f t="shared" si="1"/>
        <v>1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1</v>
      </c>
      <c r="I28" s="60"/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11</v>
      </c>
      <c r="G29" s="59">
        <f t="shared" si="6"/>
        <v>0</v>
      </c>
      <c r="H29" s="59">
        <f t="shared" si="6"/>
        <v>154</v>
      </c>
      <c r="I29" s="59">
        <f t="shared" si="6"/>
        <v>338</v>
      </c>
      <c r="J29" s="59">
        <f t="shared" si="6"/>
        <v>0</v>
      </c>
      <c r="K29" s="59">
        <f t="shared" si="6"/>
        <v>0</v>
      </c>
      <c r="L29" s="344">
        <f t="shared" si="1"/>
        <v>878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11</v>
      </c>
      <c r="G32" s="59">
        <f t="shared" si="7"/>
        <v>0</v>
      </c>
      <c r="H32" s="59">
        <f t="shared" si="7"/>
        <v>154</v>
      </c>
      <c r="I32" s="59">
        <f t="shared" si="7"/>
        <v>338</v>
      </c>
      <c r="J32" s="59">
        <f t="shared" si="7"/>
        <v>0</v>
      </c>
      <c r="K32" s="59">
        <f t="shared" si="7"/>
        <v>0</v>
      </c>
      <c r="L32" s="344">
        <f t="shared" si="1"/>
        <v>878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77" t="s">
        <v>522</v>
      </c>
      <c r="E38" s="577"/>
      <c r="F38" s="577"/>
      <c r="G38" s="577"/>
      <c r="H38" s="577"/>
      <c r="I38" s="577"/>
      <c r="J38" s="15" t="s">
        <v>859</v>
      </c>
      <c r="K38" s="15"/>
      <c r="L38" s="577"/>
      <c r="M38" s="57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C35" sqref="C3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"СТРОЙИНВЕСТХОЛДИНГ"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38717</v>
      </c>
      <c r="D3" s="610"/>
      <c r="E3" s="610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464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</v>
      </c>
      <c r="E11" s="189">
        <v>4</v>
      </c>
      <c r="F11" s="189"/>
      <c r="G11" s="74">
        <f t="shared" si="2"/>
        <v>19</v>
      </c>
      <c r="H11" s="65"/>
      <c r="I11" s="65"/>
      <c r="J11" s="74">
        <f t="shared" si="3"/>
        <v>19</v>
      </c>
      <c r="K11" s="65">
        <v>15</v>
      </c>
      <c r="L11" s="65">
        <v>2</v>
      </c>
      <c r="M11" s="65"/>
      <c r="N11" s="74">
        <f t="shared" si="4"/>
        <v>17</v>
      </c>
      <c r="O11" s="65"/>
      <c r="P11" s="65"/>
      <c r="Q11" s="74">
        <f t="shared" si="0"/>
        <v>17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53</v>
      </c>
      <c r="E13" s="189"/>
      <c r="F13" s="189">
        <v>30</v>
      </c>
      <c r="G13" s="74">
        <f t="shared" si="2"/>
        <v>23</v>
      </c>
      <c r="H13" s="65"/>
      <c r="I13" s="65"/>
      <c r="J13" s="74">
        <f t="shared" si="3"/>
        <v>23</v>
      </c>
      <c r="K13" s="65">
        <v>14</v>
      </c>
      <c r="L13" s="65">
        <v>6</v>
      </c>
      <c r="M13" s="65"/>
      <c r="N13" s="74">
        <f t="shared" si="4"/>
        <v>20</v>
      </c>
      <c r="O13" s="65"/>
      <c r="P13" s="65"/>
      <c r="Q13" s="74">
        <f t="shared" si="0"/>
        <v>20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70</v>
      </c>
      <c r="E17" s="194">
        <f>SUM(E9:E16)</f>
        <v>4</v>
      </c>
      <c r="F17" s="194">
        <f>SUM(F9:F16)</f>
        <v>30</v>
      </c>
      <c r="G17" s="74">
        <f t="shared" si="2"/>
        <v>44</v>
      </c>
      <c r="H17" s="75">
        <f>SUM(H9:H16)</f>
        <v>0</v>
      </c>
      <c r="I17" s="75">
        <f>SUM(I9:I16)</f>
        <v>0</v>
      </c>
      <c r="J17" s="74">
        <f t="shared" si="3"/>
        <v>44</v>
      </c>
      <c r="K17" s="75">
        <f>SUM(K9:K16)</f>
        <v>29</v>
      </c>
      <c r="L17" s="75">
        <f>SUM(L9:L16)</f>
        <v>8</v>
      </c>
      <c r="M17" s="75">
        <f>SUM(M9:M16)</f>
        <v>0</v>
      </c>
      <c r="N17" s="74">
        <f t="shared" si="4"/>
        <v>37</v>
      </c>
      <c r="O17" s="75">
        <f>SUM(O9:O16)</f>
        <v>0</v>
      </c>
      <c r="P17" s="75">
        <f>SUM(P9:P16)</f>
        <v>0</v>
      </c>
      <c r="Q17" s="74">
        <f t="shared" si="5"/>
        <v>37</v>
      </c>
      <c r="R17" s="74">
        <f t="shared" si="6"/>
        <v>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166</v>
      </c>
      <c r="E27" s="192">
        <f aca="true" t="shared" si="8" ref="E27:P27">SUM(E28:E31)</f>
        <v>0</v>
      </c>
      <c r="F27" s="192">
        <f t="shared" si="8"/>
        <v>37</v>
      </c>
      <c r="G27" s="71">
        <f t="shared" si="2"/>
        <v>129</v>
      </c>
      <c r="H27" s="70">
        <f t="shared" si="8"/>
        <v>0</v>
      </c>
      <c r="I27" s="70">
        <f t="shared" si="8"/>
        <v>0</v>
      </c>
      <c r="J27" s="71">
        <f t="shared" si="3"/>
        <v>129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</v>
      </c>
      <c r="E28" s="189"/>
      <c r="F28" s="189"/>
      <c r="G28" s="74">
        <f t="shared" si="2"/>
        <v>67</v>
      </c>
      <c r="H28" s="65"/>
      <c r="I28" s="65"/>
      <c r="J28" s="74">
        <f t="shared" si="3"/>
        <v>67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80</v>
      </c>
      <c r="E30" s="189"/>
      <c r="F30" s="189">
        <v>37</v>
      </c>
      <c r="G30" s="74">
        <f t="shared" si="2"/>
        <v>43</v>
      </c>
      <c r="H30" s="72"/>
      <c r="I30" s="72"/>
      <c r="J30" s="74">
        <f t="shared" si="3"/>
        <v>43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19</v>
      </c>
      <c r="E31" s="189"/>
      <c r="F31" s="189"/>
      <c r="G31" s="74">
        <f t="shared" si="2"/>
        <v>19</v>
      </c>
      <c r="H31" s="72"/>
      <c r="I31" s="72"/>
      <c r="J31" s="74">
        <f t="shared" si="3"/>
        <v>19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>
        <v>249</v>
      </c>
      <c r="F37" s="189"/>
      <c r="G37" s="74">
        <f t="shared" si="2"/>
        <v>253</v>
      </c>
      <c r="H37" s="72"/>
      <c r="I37" s="72"/>
      <c r="J37" s="74">
        <f t="shared" si="3"/>
        <v>253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253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170</v>
      </c>
      <c r="E38" s="194">
        <f aca="true" t="shared" si="12" ref="E38:P38">E27+E32+E37</f>
        <v>249</v>
      </c>
      <c r="F38" s="194">
        <f t="shared" si="12"/>
        <v>37</v>
      </c>
      <c r="G38" s="74">
        <f t="shared" si="2"/>
        <v>382</v>
      </c>
      <c r="H38" s="75">
        <f t="shared" si="12"/>
        <v>0</v>
      </c>
      <c r="I38" s="75">
        <f t="shared" si="12"/>
        <v>0</v>
      </c>
      <c r="J38" s="74">
        <f t="shared" si="3"/>
        <v>382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240</v>
      </c>
      <c r="E40" s="438">
        <f>E17+E18+E19+E25+E38+E39</f>
        <v>253</v>
      </c>
      <c r="F40" s="438">
        <f aca="true" t="shared" si="13" ref="F40:R40">F17+F18+F19+F25+F38+F39</f>
        <v>67</v>
      </c>
      <c r="G40" s="438">
        <f t="shared" si="13"/>
        <v>426</v>
      </c>
      <c r="H40" s="438">
        <f t="shared" si="13"/>
        <v>0</v>
      </c>
      <c r="I40" s="438">
        <f t="shared" si="13"/>
        <v>0</v>
      </c>
      <c r="J40" s="438">
        <f t="shared" si="13"/>
        <v>426</v>
      </c>
      <c r="K40" s="438">
        <f t="shared" si="13"/>
        <v>29</v>
      </c>
      <c r="L40" s="438">
        <f t="shared" si="13"/>
        <v>8</v>
      </c>
      <c r="M40" s="438">
        <f t="shared" si="13"/>
        <v>0</v>
      </c>
      <c r="N40" s="438">
        <f t="shared" si="13"/>
        <v>37</v>
      </c>
      <c r="O40" s="438">
        <f t="shared" si="13"/>
        <v>0</v>
      </c>
      <c r="P40" s="438">
        <f t="shared" si="13"/>
        <v>0</v>
      </c>
      <c r="Q40" s="438">
        <f t="shared" si="13"/>
        <v>37</v>
      </c>
      <c r="R40" s="438">
        <f t="shared" si="13"/>
        <v>389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595" t="s">
        <v>782</v>
      </c>
      <c r="P44" s="596"/>
      <c r="Q44" s="596"/>
      <c r="R44" s="59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4">
      <selection activeCell="C111" sqref="C111:F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610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7" t="str">
        <f>'справка №1-БАЛАНС'!E3</f>
        <v>"СТРОЙИНВЕСТХОЛДИНГ" АД</v>
      </c>
      <c r="C3" s="618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>
        <f>'справка №1-БАЛАНС'!E5</f>
        <v>38717</v>
      </c>
      <c r="C4" s="616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331</v>
      </c>
      <c r="D24" s="119">
        <f>SUM(D25:D27)</f>
        <v>0</v>
      </c>
      <c r="E24" s="120">
        <f>SUM(E25:E27)</f>
        <v>331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331</v>
      </c>
      <c r="D25" s="108"/>
      <c r="E25" s="120">
        <f t="shared" si="0"/>
        <v>331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24</v>
      </c>
      <c r="D28" s="108">
        <v>24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16</v>
      </c>
      <c r="D33" s="105">
        <f>SUM(D34:D37)</f>
        <v>0</v>
      </c>
      <c r="E33" s="121">
        <f>SUM(E34:E37)</f>
        <v>16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12</v>
      </c>
      <c r="D34" s="108"/>
      <c r="E34" s="120">
        <f t="shared" si="0"/>
        <v>12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4</v>
      </c>
      <c r="D36" s="108"/>
      <c r="E36" s="120">
        <f t="shared" si="0"/>
        <v>4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385</v>
      </c>
      <c r="D43" s="104">
        <f>D24+D28+D29+D31+D30+D32+D33+D38</f>
        <v>38</v>
      </c>
      <c r="E43" s="118">
        <f>E24+E28+E29+E31+E30+E32+E33+E38</f>
        <v>347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385</v>
      </c>
      <c r="D44" s="103">
        <f>D43+D21+D19+D9</f>
        <v>38</v>
      </c>
      <c r="E44" s="118">
        <f>E43+E21+E19+E9</f>
        <v>347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38</v>
      </c>
      <c r="D85" s="104">
        <f>SUM(D86:D90)+D94</f>
        <v>17</v>
      </c>
      <c r="E85" s="104">
        <f>SUM(E86:E90)+E94</f>
        <v>21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25</v>
      </c>
      <c r="D89" s="108">
        <v>9</v>
      </c>
      <c r="E89" s="119">
        <f t="shared" si="1"/>
        <v>16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8</v>
      </c>
      <c r="D92" s="108">
        <v>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/>
      <c r="E94" s="119">
        <f t="shared" si="1"/>
        <v>5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38</v>
      </c>
      <c r="D96" s="104">
        <f>D85+D80+D75+D71+D95</f>
        <v>17</v>
      </c>
      <c r="E96" s="104">
        <f>E85+E80+E75+E71+E95</f>
        <v>21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38</v>
      </c>
      <c r="D97" s="104">
        <f>D96+D68+D66</f>
        <v>17</v>
      </c>
      <c r="E97" s="104">
        <f>E96+E68+E66</f>
        <v>21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15</v>
      </c>
      <c r="D104" s="108"/>
      <c r="E104" s="108"/>
      <c r="F104" s="125">
        <f>C104+D104-E104</f>
        <v>15</v>
      </c>
    </row>
    <row r="105" spans="1:16" ht="12">
      <c r="A105" s="412" t="s">
        <v>778</v>
      </c>
      <c r="B105" s="395" t="s">
        <v>779</v>
      </c>
      <c r="C105" s="103">
        <f>SUM(C102:C104)</f>
        <v>15</v>
      </c>
      <c r="D105" s="103">
        <f>SUM(D102:D104)</f>
        <v>0</v>
      </c>
      <c r="E105" s="103">
        <f>SUM(E102:E104)</f>
        <v>0</v>
      </c>
      <c r="F105" s="103">
        <f>SUM(F102:F104)</f>
        <v>15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781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880</v>
      </c>
      <c r="B109" s="612"/>
      <c r="C109" s="612" t="s">
        <v>382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19" t="str">
        <f>'справка №1-БАЛАНС'!E3</f>
        <v>"СТРОЙИНВЕСТХОЛДИНГ"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121592481</v>
      </c>
    </row>
    <row r="5" spans="1:9" ht="15">
      <c r="A5" s="501" t="s">
        <v>5</v>
      </c>
      <c r="B5" s="620">
        <f>'справка №1-БАЛАНС'!E5</f>
        <v>38717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190</v>
      </c>
      <c r="D12" s="98"/>
      <c r="E12" s="98"/>
      <c r="F12" s="98">
        <v>129</v>
      </c>
      <c r="G12" s="98"/>
      <c r="H12" s="98"/>
      <c r="I12" s="434">
        <f>F12+G12-H12</f>
        <v>129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253</v>
      </c>
      <c r="D16" s="98"/>
      <c r="E16" s="98"/>
      <c r="F16" s="98">
        <v>253</v>
      </c>
      <c r="G16" s="98"/>
      <c r="H16" s="98"/>
      <c r="I16" s="434">
        <f t="shared" si="0"/>
        <v>253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443</v>
      </c>
      <c r="D17" s="85">
        <f t="shared" si="1"/>
        <v>0</v>
      </c>
      <c r="E17" s="85">
        <f t="shared" si="1"/>
        <v>0</v>
      </c>
      <c r="F17" s="85">
        <f t="shared" si="1"/>
        <v>382</v>
      </c>
      <c r="G17" s="85">
        <f t="shared" si="1"/>
        <v>0</v>
      </c>
      <c r="H17" s="85">
        <f t="shared" si="1"/>
        <v>0</v>
      </c>
      <c r="I17" s="434">
        <f t="shared" si="0"/>
        <v>382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5" top="1.05" bottom="0.27" header="0.73" footer="0.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81">
      <selection activeCell="C70" sqref="C7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6" t="str">
        <f>'справка №1-БАЛАНС'!E3</f>
        <v>"СТРОЙИНВЕСТХОЛДИНГ" АД</v>
      </c>
      <c r="C5" s="626"/>
      <c r="D5" s="626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627">
        <f>'справка №1-БАЛАНС'!E5</f>
        <v>38717</v>
      </c>
      <c r="C6" s="627"/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 t="s">
        <v>867</v>
      </c>
      <c r="B12" s="37"/>
      <c r="C12" s="441">
        <v>12</v>
      </c>
      <c r="D12" s="573">
        <v>54</v>
      </c>
      <c r="E12" s="441"/>
      <c r="F12" s="443">
        <f>C12-E12</f>
        <v>12</v>
      </c>
    </row>
    <row r="13" spans="1:6" ht="12.75">
      <c r="A13" s="572" t="s">
        <v>868</v>
      </c>
      <c r="B13" s="37"/>
      <c r="C13" s="441">
        <v>55</v>
      </c>
      <c r="D13" s="573">
        <v>93</v>
      </c>
      <c r="E13" s="441"/>
      <c r="F13" s="443">
        <f aca="true" t="shared" si="0" ref="F13:F26">C13-E13</f>
        <v>55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67</v>
      </c>
      <c r="D27" s="429"/>
      <c r="E27" s="429">
        <f>SUM(E12:E26)</f>
        <v>0</v>
      </c>
      <c r="F27" s="442">
        <f>SUM(F12:F26)</f>
        <v>67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869</v>
      </c>
      <c r="B46" s="40"/>
      <c r="C46" s="441">
        <v>15</v>
      </c>
      <c r="D46" s="573">
        <v>33.99</v>
      </c>
      <c r="E46" s="441">
        <v>15</v>
      </c>
      <c r="F46" s="443">
        <f>C46-E46</f>
        <v>0</v>
      </c>
    </row>
    <row r="47" spans="1:6" ht="12.75">
      <c r="A47" s="572" t="s">
        <v>870</v>
      </c>
      <c r="B47" s="40"/>
      <c r="C47" s="441">
        <v>13</v>
      </c>
      <c r="D47" s="573">
        <v>22.16</v>
      </c>
      <c r="E47" s="441"/>
      <c r="F47" s="443">
        <f>C47-E47</f>
        <v>13</v>
      </c>
    </row>
    <row r="48" spans="1:6" ht="12.75">
      <c r="A48" s="572" t="s">
        <v>871</v>
      </c>
      <c r="B48" s="40"/>
      <c r="C48" s="441">
        <v>15</v>
      </c>
      <c r="D48" s="573">
        <v>30.58</v>
      </c>
      <c r="E48" s="441"/>
      <c r="F48" s="443">
        <f>C48-E48</f>
        <v>15</v>
      </c>
    </row>
    <row r="49" spans="1:6" ht="12.75">
      <c r="A49" s="572" t="s">
        <v>553</v>
      </c>
      <c r="B49" s="40"/>
      <c r="C49" s="441"/>
      <c r="D49" s="573"/>
      <c r="E49" s="441"/>
      <c r="F49" s="443">
        <f>C49-E49</f>
        <v>0</v>
      </c>
    </row>
    <row r="50" spans="1:6" ht="12.75">
      <c r="A50" s="36">
        <v>5</v>
      </c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43</v>
      </c>
      <c r="D61" s="429"/>
      <c r="E61" s="429">
        <f>SUM(E46:E60)</f>
        <v>15</v>
      </c>
      <c r="F61" s="442">
        <f>SUM(F46:F60)</f>
        <v>28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72" t="s">
        <v>872</v>
      </c>
      <c r="B63" s="40"/>
      <c r="C63" s="441">
        <v>249</v>
      </c>
      <c r="D63" s="573">
        <v>8.5</v>
      </c>
      <c r="E63" s="441"/>
      <c r="F63" s="443">
        <f>C63-E63</f>
        <v>249</v>
      </c>
    </row>
    <row r="64" spans="1:6" ht="12.75">
      <c r="A64" s="572" t="s">
        <v>873</v>
      </c>
      <c r="B64" s="40"/>
      <c r="C64" s="441">
        <v>9</v>
      </c>
      <c r="D64" s="573">
        <v>8</v>
      </c>
      <c r="E64" s="441"/>
      <c r="F64" s="443">
        <f>C64-E64</f>
        <v>9</v>
      </c>
    </row>
    <row r="65" spans="1:6" ht="12.75">
      <c r="A65" s="572" t="s">
        <v>874</v>
      </c>
      <c r="B65" s="40"/>
      <c r="C65" s="441">
        <v>4</v>
      </c>
      <c r="D65" s="573">
        <v>5</v>
      </c>
      <c r="E65" s="441"/>
      <c r="F65" s="443">
        <f aca="true" t="shared" si="3" ref="F65:F77">C65-E65</f>
        <v>4</v>
      </c>
    </row>
    <row r="66" spans="1:6" ht="12.75">
      <c r="A66" s="572" t="s">
        <v>875</v>
      </c>
      <c r="B66" s="40"/>
      <c r="C66" s="441">
        <v>6</v>
      </c>
      <c r="D66" s="573">
        <v>0.24</v>
      </c>
      <c r="E66" s="441"/>
      <c r="F66" s="443">
        <f>C66-E66</f>
        <v>6</v>
      </c>
    </row>
    <row r="67" spans="1:6" ht="12.75">
      <c r="A67" s="572" t="s">
        <v>876</v>
      </c>
      <c r="B67" s="40"/>
      <c r="C67" s="441"/>
      <c r="D67" s="573"/>
      <c r="E67" s="441"/>
      <c r="F67" s="443">
        <f>C67-E67</f>
        <v>0</v>
      </c>
    </row>
    <row r="68" spans="1:6" ht="12.75">
      <c r="A68" s="572" t="s">
        <v>877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268</v>
      </c>
      <c r="D78" s="429"/>
      <c r="E78" s="429">
        <f>SUM(E63:E77)</f>
        <v>0</v>
      </c>
      <c r="F78" s="429">
        <f>SUM(F63:F77)</f>
        <v>268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378</v>
      </c>
      <c r="D79" s="429"/>
      <c r="E79" s="429">
        <f>E78+E61+E44+E27</f>
        <v>15</v>
      </c>
      <c r="F79" s="442">
        <f>F78+F61+F44+F27</f>
        <v>363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8" t="s">
        <v>850</v>
      </c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858</v>
      </c>
      <c r="D153" s="628"/>
      <c r="E153" s="628"/>
      <c r="F153" s="62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46:F60 C63:F77 C29:F43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31.12.2005 oditiran</dc:title>
  <dc:subject/>
  <dc:creator>Stroyinvestholding Plc</dc:creator>
  <cp:keywords/>
  <dc:description/>
  <cp:lastModifiedBy>ZDRAVKA</cp:lastModifiedBy>
  <cp:lastPrinted>2006-03-17T15:40:30Z</cp:lastPrinted>
  <dcterms:created xsi:type="dcterms:W3CDTF">2000-06-29T12:02:40Z</dcterms:created>
  <dcterms:modified xsi:type="dcterms:W3CDTF">2006-03-17T15:41:17Z</dcterms:modified>
  <cp:category/>
  <cp:version/>
  <cp:contentType/>
  <cp:contentStatus/>
</cp:coreProperties>
</file>