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57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<sst xmlns="http://schemas.openxmlformats.org/spreadsheetml/2006/main" count="1077" uniqueCount="889">
  <si>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</si>
  <si>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</si>
  <si>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</si>
  <si>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</si>
  <si>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</si>
  <si>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</si>
  <si>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</si>
  <si>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</si>
  <si>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</si>
  <si>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</si>
  <si>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</si>
  <si>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</si>
  <si>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</si>
  <si>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</si>
  <si>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</si>
  <si>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</si>
  <si>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</si>
  <si>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</si>
  <si>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</si>
  <si>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</si>
  <si>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</si>
  <si>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</si>
  <si>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</si>
  <si>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</si>
  <si>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</si>
  <si>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</si>
  <si>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</si>
  <si>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</si>
  <si>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</si>
  <si>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</si>
  <si>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</si>
  <si>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</si>
  <si>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</si>
  <si>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</si>
  <si>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</si>
  <si>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</si>
  <si>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</si>
  <si>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</si>
  <si>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</si>
  <si>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</si>
  <si>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</si>
  <si>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</si>
  <si>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</si>
  <si>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</si>
  <si>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</si>
  <si>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</si>
  <si>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</si>
  <si>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</si>
  <si>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</si>
  <si>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</si>
  <si>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</si>
  <si>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</si>
  <si>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</si>
  <si>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</si>
  <si>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</si>
  <si>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</si>
  <si>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</si>
  <si>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</si>
  <si>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</si>
  <si>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</si>
  <si>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</si>
  <si>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</si>
  <si>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</si>
  <si>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</si>
  <si>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</si>
  <si>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</si>
  <si>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</si>
  <si>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</si>
  <si>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</si>
  <si>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</si>
  <si>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</si>
  <si>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</si>
  <si>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</si>
  <si>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</si>
  <si>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</si>
  <si>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</si>
  <si>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</si>
  <si>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</si>
  <si>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</si>
  <si>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</si>
  <si>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</si>
  <si>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</si>
  <si>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</si>
  <si>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</si>
  <si>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</si>
  <si>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</si>
  <si>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</si>
  <si>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</si>
  <si>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</si>
  <si>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</si>
  <si>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</si>
  <si>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</si>
  <si>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</si>
  <si>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</si>
  <si>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</si>
  <si>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</si>
  <si>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</si>
  <si>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</si>
  <si>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</si>
  <si>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</si>
  <si>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</si>
  <si>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</si>
  <si>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</si>
  <si>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</si>
  <si>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</si>
  <si>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</si>
  <si>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</si>
  <si>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</si>
  <si>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</si>
  <si>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</si>
  <si>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</si>
  <si>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</si>
  <si>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</si>
  <si>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</si>
  <si>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</si>
  <si>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</si>
  <si>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</si>
  <si>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</si>
  <si>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</si>
  <si>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</si>
  <si>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</si>
  <si>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</si>
  <si>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</si>
  <si>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</si>
  <si>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</si>
  <si>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</si>
  <si>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</si>
  <si>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</si>
  <si>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</si>
  <si>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</si>
  <si>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</si>
  <si>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</si>
  <si>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</si>
  <si>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</si>
  <si>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</si>
  <si>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</si>
  <si>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</si>
  <si>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</si>
  <si>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</si>
  <si>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</si>
  <si>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</si>
  <si>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</si>
  <si>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</si>
  <si>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</si>
  <si>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</si>
  <si>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</si>
  <si>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</si>
  <si>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</si>
  <si>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</si>
  <si>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</si>
  <si>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</si>
  <si>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</si>
  <si>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</si>
  <si>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</si>
  <si>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</si>
  <si>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</si>
  <si>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</si>
  <si>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</si>
  <si>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</si>
  <si>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</si>
  <si>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</si>
  <si>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</si>
  <si>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</si>
  <si>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</si>
  <si>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</si>
  <si>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</si>
  <si>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</si>
  <si>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</si>
  <si>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</si>
  <si>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</si>
  <si>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</si>
  <si>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</si>
  <si>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</si>
  <si>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</si>
  <si>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</si>
  <si>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</si>
  <si>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</si>
  <si>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</si>
  <si>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</si>
  <si>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</si>
  <si>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</si>
  <si>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</si>
  <si>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</si>
  <si>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</si>
  <si>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</si>
  <si>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</si>
  <si>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</si>
  <si>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</si>
  <si>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</si>
  <si>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</si>
  <si>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</si>
  <si>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</si>
  <si>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</si>
  <si>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</si>
  <si>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</si>
  <si>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</si>
  <si>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</si>
  <si>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</si>
  <si>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</si>
  <si>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</si>
  <si>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</si>
  <si>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</si>
  <si>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</si>
  <si>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</si>
  <si>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</si>
  <si>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</si>
  <si>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</si>
  <si>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</si>
  <si>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</si>
  <si>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</si>
  <si>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</si>
  <si>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</si>
  <si>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</si>
  <si>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</si>
  <si>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</si>
  <si>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</si>
  <si>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</si>
  <si>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</si>
  <si>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</si>
  <si>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</si>
  <si>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</si>
  <si>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</si>
  <si>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</si>
  <si>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</si>
  <si>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</si>
  <si>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</si>
  <si>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</si>
  <si>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</si>
  <si>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</si>
  <si>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</si>
  <si>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</si>
  <si>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</si>
  <si>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</si>
  <si>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</si>
  <si>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</si>
  <si>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</si>
  <si>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</si>
  <si>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</si>
  <si>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</si>
  <si>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</si>
  <si>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</si>
  <si>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</si>
  <si>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</si>
  <si>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</si>
  <si>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</si>
  <si>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</si>
  <si>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</si>
  <si>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</si>
  <si>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</si>
  <si>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</si>
  <si>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</si>
  <si>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</si>
  <si>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</si>
  <si>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</si>
  <si>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</si>
  <si>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</si>
  <si>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</si>
  <si>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</si>
  <si>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</si>
  <si>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</si>
  <si>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</si>
  <si>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</si>
  <si>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</si>
  <si>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</si>
  <si>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</si>
  <si>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</si>
  <si>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</si>
  <si>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</si>
  <si>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</si>
  <si>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</si>
  <si>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</si>
  <si>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</si>
  <si>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</si>
  <si>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</si>
  <si>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</si>
  <si>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</si>
  <si>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</si>
  <si>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</si>
  <si>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</si>
  <si>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</si>
  <si>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</si>
  <si>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</si>
  <si>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</si>
  <si>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</si>
  <si>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</si>
  <si>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</si>
  <si>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</si>
  <si>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</si>
  <si>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</si>
  <si>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</si>
  <si>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</si>
  <si>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</si>
  <si>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</si>
  <si>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</si>
  <si>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</si>
  <si>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</si>
  <si>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</si>
  <si>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</si>
  <si>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</si>
  <si>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</si>
  <si>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</si>
  <si>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</si>
  <si>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</si>
  <si>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</si>
  <si>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</si>
  <si>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</si>
  <si>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</si>
  <si>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</si>
  <si>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</si>
  <si>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</si>
  <si>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</si>
  <si>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</si>
  <si>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</si>
  <si>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</si>
  <si>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</si>
  <si>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</si>
  <si>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</si>
  <si>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</si>
  <si>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</si>
  <si>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</si>
  <si>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</si>
  <si>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</si>
  <si>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</si>
  <si>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</si>
  <si>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</si>
  <si>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</si>
  <si>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</si>
  <si>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</si>
  <si>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</si>
  <si>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</si>
  <si>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</si>
  <si>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</si>
  <si>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</si>
  <si>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</si>
  <si>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</si>
  <si>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</si>
  <si>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</si>
  <si>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</si>
  <si>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</si>
  <si>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</si>
  <si>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</si>
  <si>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</si>
  <si>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</si>
  <si>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</si>
  <si>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</si>
  <si>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</si>
  <si>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</si>
  <si>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</si>
  <si>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</si>
  <si>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</si>
  <si>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</si>
  <si>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</si>
  <si>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</si>
  <si>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</si>
  <si>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</si>
  <si>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</si>
  <si>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</si>
  <si>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</si>
  <si>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</si>
  <si>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</si>
  <si>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</si>
  <si>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</si>
  <si>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</si>
  <si>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</si>
  <si>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</si>
  <si>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</si>
  <si>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</si>
  <si>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</si>
  <si>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</si>
  <si>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</si>
  <si>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</si>
  <si>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</si>
  <si>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</si>
  <si>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</si>
  <si>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</si>
  <si>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</si>
  <si>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</si>
  <si>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</si>
  <si>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</si>
  <si>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</si>
  <si>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</si>
  <si>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</si>
  <si>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</si>
  <si>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</si>
  <si>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</si>
  <si>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</si>
  <si>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</si>
  <si>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</si>
  <si>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</si>
  <si>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</si>
  <si>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</si>
  <si>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</si>
  <si>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</si>
  <si>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</si>
  <si>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</si>
  <si>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</si>
  <si>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</si>
  <si>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</si>
  <si>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</si>
  <si>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</si>
  <si>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</si>
  <si>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</si>
  <si>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</si>
  <si>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</si>
  <si>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</si>
  <si>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</si>
  <si>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</si>
  <si>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</si>
  <si>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</si>
  <si>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</si>
  <si>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</si>
  <si>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</si>
  <si>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</si>
  <si>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</si>
  <si>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</si>
  <si>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</si>
  <si>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</si>
  <si>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</si>
  <si>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</si>
  <si>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</si>
  <si>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</si>
  <si>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</si>
  <si>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</si>
  <si>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</si>
  <si>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</si>
  <si>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</si>
  <si>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</si>
  <si>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</si>
  <si>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</si>
  <si>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</si>
  <si>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</si>
  <si>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</si>
  <si>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</si>
  <si>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</si>
  <si>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</si>
  <si>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</si>
  <si>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</si>
  <si>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</si>
  <si>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</si>
  <si>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</si>
  <si>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</si>
  <si>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</si>
  <si>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</si>
  <si>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</si>
  <si>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</si>
  <si>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</si>
  <si>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</si>
  <si>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</si>
  <si>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</si>
  <si>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</si>
  <si>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</si>
  <si>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</si>
  <si>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</si>
  <si>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</si>
  <si>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</si>
  <si>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</si>
  <si>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</si>
  <si>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</si>
  <si>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</si>
  <si>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</si>
  <si>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</si>
  <si>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</si>
  <si>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</si>
  <si>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</si>
  <si>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</si>
  <si>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</si>
  <si>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</si>
  <si>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</si>
  <si>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</si>
  <si>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</si>
  <si>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</si>
  <si>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</si>
  <si>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</si>
  <si>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</si>
  <si>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</si>
  <si>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</si>
  <si>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</si>
  <si>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</si>
  <si>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</si>
  <si>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</si>
  <si>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</si>
  <si>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</si>
  <si>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</si>
  <si>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</si>
  <si>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</si>
  <si>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</si>
  <si>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</si>
  <si>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</si>
  <si>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</si>
  <si>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</si>
  <si>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</si>
  <si>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</si>
  <si>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</si>
  <si>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</si>
  <si>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</si>
  <si>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</si>
  <si>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</si>
  <si>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</si>
  <si>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</si>
  <si>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</si>
  <si>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</si>
  <si>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</si>
  <si>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</si>
  <si>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</si>
  <si>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</si>
  <si>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</si>
  <si>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</si>
  <si>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</si>
  <si>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</si>
  <si>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</si>
  <si>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</si>
  <si>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</si>
  <si>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</si>
  <si>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</si>
  <si>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</si>
  <si>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</si>
  <si>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</si>
  <si>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</si>
  <si>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</si>
  <si>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</si>
  <si>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</si>
  <si>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</si>
  <si>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</si>
  <si>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</si>
  <si>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</si>
  <si>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</si>
  <si>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</si>
  <si>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</si>
  <si>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</si>
  <si>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</si>
  <si>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</si>
  <si>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</si>
  <si>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</si>
  <si>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</si>
  <si>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</si>
  <si>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</si>
  <si>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</si>
  <si>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</si>
  <si>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</si>
  <si>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</si>
  <si>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</si>
  <si>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</si>
  <si>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</si>
  <si>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</si>
  <si>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</si>
  <si>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</si>
  <si>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</si>
  <si>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</si>
  <si>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</si>
  <si>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</si>
  <si>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</si>
  <si>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</si>
  <si>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</si>
  <si>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</si>
  <si>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</si>
  <si>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</si>
  <si>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</si>
  <si>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</si>
  <si>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</si>
  <si>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</si>
  <si>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</si>
  <si>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</si>
  <si>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</si>
  <si>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</si>
  <si>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</si>
  <si>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</si>
  <si>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</si>
  <si>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</si>
  <si>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</si>
  <si>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</si>
  <si>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</si>
  <si>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</si>
  <si>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</si>
  <si>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</si>
  <si>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</si>
  <si>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</si>
  <si>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</si>
  <si>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</si>
  <si>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</si>
  <si>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</si>
  <si>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</si>
  <si>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</si>
  <si>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</si>
  <si>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</si>
  <si>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</si>
  <si>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</si>
  <si>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</si>
  <si>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</si>
  <si>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</si>
  <si>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</si>
  <si>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</si>
  <si>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</si>
  <si>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</si>
  <si>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</si>
  <si>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</si>
  <si>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</si>
  <si>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</si>
  <si>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</si>
  <si>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</si>
  <si>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</si>
  <si>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</si>
  <si>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</si>
  <si>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</si>
  <si>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</si>
  <si>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</si>
  <si>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</si>
  <si>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</si>
  <si>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</si>
  <si>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</si>
  <si>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</si>
  <si>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</si>
  <si>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</si>
  <si>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</si>
  <si>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</si>
  <si>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</si>
  <si>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</si>
  <si>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</si>
  <si>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</si>
  <si>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</si>
  <si>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</si>
  <si>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</si>
  <si>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</si>
  <si>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</si>
  <si>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</si>
  <si>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</si>
  <si>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</si>
  <si>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</si>
  <si>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</si>
  <si>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</si>
  <si>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</si>
  <si>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</si>
  <si>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</si>
  <si>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</si>
  <si>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</si>
  <si>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</si>
  <si>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</si>
  <si>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</si>
  <si>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</si>
  <si>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</si>
  <si>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</si>
  <si>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</si>
  <si>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</si>
  <si>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</si>
  <si>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</si>
  <si>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</si>
  <si>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</si>
  <si>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</si>
  <si>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</si>
  <si>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</si>
  <si>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</si>
  <si>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</si>
  <si>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</si>
  <si>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</si>
  <si>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</si>
  <si>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</si>
  <si>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</si>
  <si>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</si>
  <si>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</si>
  <si>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</si>
  <si>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</si>
  <si>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</si>
  <si>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</si>
  <si>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</si>
  <si>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</si>
  <si>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</si>
  <si>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</si>
  <si>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</si>
  <si>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</si>
  <si>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</si>
  <si>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</si>
  <si>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</si>
  <si>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</si>
  <si>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</si>
  <si>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</si>
  <si>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</si>
  <si>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</si>
  <si>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</si>
  <si>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</si>
  <si>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</si>
  <si>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</si>
  <si>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</si>
  <si>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</si>
  <si>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</si>
  <si>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</si>
  <si>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</si>
  <si>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</si>
  <si>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</si>
  <si>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</si>
  <si>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</si>
  <si>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</si>
  <si>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</si>
  <si>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</si>
  <si>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</si>
  <si>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</si>
  <si>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</si>
  <si>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</si>
  <si>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</si>
  <si>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</si>
  <si>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</si>
  <si>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</si>
  <si>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</si>
  <si>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</si>
  <si>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</si>
  <si>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</si>
  <si>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</si>
  <si>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</si>
  <si>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</si>
  <si>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</si>
  <si>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</si>
  <si>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</si>
  <si>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</si>
  <si>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</si>
  <si>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</si>
  <si>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</si>
  <si>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</si>
  <si>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</si>
  <si>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</si>
  <si>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</si>
  <si>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</si>
  <si>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</si>
  <si>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</si>
  <si>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</si>
  <si>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</si>
  <si>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</si>
  <si>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</si>
  <si>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</si>
  <si>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</si>
  <si>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</si>
  <si>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</si>
  <si>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</si>
  <si>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</si>
  <si>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</si>
  <si>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</si>
  <si>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</si>
  <si>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</si>
  <si>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</si>
  <si>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</si>
  <si>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</si>
  <si>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</si>
  <si>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</si>
  <si>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</si>
  <si>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</si>
  <si>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</si>
  <si>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</si>
  <si>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</si>
  <si>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</si>
  <si>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</si>
  <si>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</si>
  <si>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</si>
  <si>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</si>
  <si>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</si>
  <si>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</si>
  <si>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</si>
  <si>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</si>
  <si>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</si>
  <si>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</si>
  <si>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</si>
  <si>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</si>
  <si>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</si>
  <si>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</si>
  <si>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</si>
  <si>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</si>
  <si>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</si>
  <si>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</si>
  <si>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</si>
  <si>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</si>
  <si>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</si>
  <si>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</si>
  <si>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</si>
  <si>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</si>
  <si>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</si>
  <si>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</si>
  <si>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</si>
  <si>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</si>
  <si>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</si>
  <si>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</si>
  <si>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</si>
  <si>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</si>
  <si>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</si>
  <si>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</si>
  <si>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</si>
  <si>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</si>
  <si>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</si>
  <si>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</si>
  <si>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</si>
  <si>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</si>
  <si>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</si>
  <si>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</si>
  <si>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</si>
  <si>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</si>
  <si>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</si>
  <si>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</si>
  <si>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</si>
  <si>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</si>
  <si>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</si>
  <si>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</si>
  <si>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</si>
  <si>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</si>
  <si>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</si>
  <si>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</si>
  <si>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</si>
  <si>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</si>
  <si>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</si>
  <si>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</si>
  <si>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</si>
  <si>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</si>
  <si>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</si>
  <si>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</si>
  <si>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</si>
  <si>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</si>
  <si>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</si>
  <si>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</si>
  <si>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</si>
  <si>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</si>
  <si>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</si>
  <si>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</si>
  <si>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</si>
  <si>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</si>
  <si>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</si>
  <si>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</si>
  <si>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</si>
  <si>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</si>
  <si>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</si>
  <si>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</si>
  <si>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</si>
  <si>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</si>
  <si>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</si>
  <si>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</si>
  <si>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</si>
  <si>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</si>
  <si>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</si>
  <si>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</si>
  <si>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</si>
  <si>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</si>
  <si>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</si>
  <si>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</si>
  <si>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</si>
  <si>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</si>
  <si>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</si>
  <si>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</si>
  <si>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</si>
  <si>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</si>
  <si>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</si>
  <si>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</si>
  <si>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</si>
  <si>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</si>
  <si>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</si>
  <si>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</si>
  <si>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</si>
  <si>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</si>
  <si>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</si>
  <si>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</si>
  <si>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</si>
  <si>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</si>
  <si>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</si>
  <si>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</si>
  <si>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</si>
  <si>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</si>
  <si>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</si>
  <si>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</si>
  <si>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</si>
  <si>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</si>
  <si>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</si>
  <si>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</si>
  <si>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</si>
  <si>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</si>
  <si>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</si>
  <si>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</si>
  <si>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</si>
  <si>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1. Тонзос Интерстрой АД, Казанлък</t>
  </si>
  <si>
    <t>2. Бор 1958 АД, Русе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</si>
  <si>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</si>
  <si>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</si>
  <si>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</si>
  <si>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</si>
  <si>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</si>
  <si>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</si>
  <si>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</si>
  <si>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</si>
  <si>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</si>
  <si>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30-06-2009 ГОДИНА</t>
  </si>
  <si>
    <t>Дата на съставяне: 03 -07-2009г</t>
  </si>
  <si>
    <t>03-07-2009 г</t>
  </si>
  <si>
    <t>Дата на съставяне 03.07-2009 г г</t>
  </si>
  <si>
    <t>Дата на съставяне:03- 07-2009 г</t>
  </si>
  <si>
    <t>Дата на съставяне:03-07-2009 г</t>
  </si>
  <si>
    <t>Дата на съставяне: 03-07-2009 г</t>
  </si>
  <si>
    <t>Дата на съставяне;03-07-2009 г</t>
  </si>
  <si>
    <t>Дата на съставяне :03-07-2009 г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</si>
</sst>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0" xfId="24" applyFont="1" applyBorder="1" applyAlignment="1">
      <alignment horizontal="left" vertical="center" wrapText="1"/>
      <protection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22" sqref="A2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121592481</v>
      </c>
    </row>
    <row r="4" spans="1:8" ht="1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19</v>
      </c>
    </row>
    <row r="5" spans="1:8" ht="15">
      <c r="A5" s="580" t="s">
        <v>5</v>
      </c>
      <c r="B5" s="581"/>
      <c r="C5" s="581"/>
      <c r="D5" s="581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/>
      <c r="D13" s="151">
        <v>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435</v>
      </c>
      <c r="H21" s="156">
        <f>SUM(H22:H24)</f>
        <v>420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351</v>
      </c>
      <c r="H24" s="152">
        <v>351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435</v>
      </c>
      <c r="H25" s="154">
        <f>H19+H20+H21</f>
        <v>420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231</v>
      </c>
      <c r="H27" s="154">
        <f>SUM(H28:H30)</f>
        <v>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231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179</v>
      </c>
      <c r="H31" s="152">
        <v>151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410</v>
      </c>
      <c r="H33" s="154">
        <f>H27+H31+H32</f>
        <v>247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159</v>
      </c>
      <c r="D34" s="155">
        <f>SUM(D35:D38)</f>
        <v>159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1220</v>
      </c>
      <c r="H36" s="154">
        <f>H25+H17+H33</f>
        <v>1042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28</v>
      </c>
      <c r="D37" s="151">
        <v>140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131</v>
      </c>
      <c r="D38" s="151">
        <v>19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536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>
        <v>536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253</v>
      </c>
      <c r="D44" s="151">
        <v>253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948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412</v>
      </c>
      <c r="D55" s="155">
        <f>D19+D20+D21+D27+D32+D45+D51+D53+D54</f>
        <v>954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</v>
      </c>
      <c r="H61" s="154">
        <f>SUM(H62:H68)</f>
        <v>33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</v>
      </c>
      <c r="H66" s="152">
        <v>28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29</v>
      </c>
      <c r="D68" s="151">
        <v>25</v>
      </c>
      <c r="E68" s="237" t="s">
        <v>213</v>
      </c>
      <c r="F68" s="242" t="s">
        <v>214</v>
      </c>
      <c r="G68" s="152">
        <v>2</v>
      </c>
      <c r="H68" s="152">
        <v>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283</v>
      </c>
      <c r="H69" s="152">
        <v>280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294</v>
      </c>
      <c r="H71" s="161">
        <f>H59+H60+H61+H69+H70</f>
        <v>313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17</v>
      </c>
      <c r="D72" s="151">
        <v>17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297</v>
      </c>
      <c r="D74" s="151">
        <v>296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343</v>
      </c>
      <c r="D75" s="155">
        <f>SUM(D67:D74)</f>
        <v>338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294</v>
      </c>
      <c r="H79" s="162">
        <f>H71+H74+H75+H76</f>
        <v>313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748</v>
      </c>
      <c r="D88" s="151">
        <v>63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748</v>
      </c>
      <c r="D91" s="155">
        <f>SUM(D87:D90)</f>
        <v>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1102</v>
      </c>
      <c r="D93" s="155">
        <f>D64+D75+D84+D91+D92</f>
        <v>401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1514</v>
      </c>
      <c r="D94" s="164">
        <f>D93+D55</f>
        <v>1355</v>
      </c>
      <c r="E94" s="449" t="s">
        <v>270</v>
      </c>
      <c r="F94" s="289" t="s">
        <v>271</v>
      </c>
      <c r="G94" s="165">
        <f>G36+G39+G55+G79</f>
        <v>1514</v>
      </c>
      <c r="H94" s="165">
        <f>H36+H39+H55+H79</f>
        <v>1355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1" ht="12.75">
      <c r="D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7">
      <selection activeCell="C12" sqref="C1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"СТРОЙИНВЕСТХОЛДИНГ" АД</v>
      </c>
      <c r="C2" s="589"/>
      <c r="D2" s="589"/>
      <c r="E2" s="589"/>
      <c r="F2" s="591" t="s">
        <v>2</v>
      </c>
      <c r="G2" s="591"/>
      <c r="H2" s="526">
        <f>'справка №1-БАЛАНС'!H3</f>
        <v>121592481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90" t="str">
        <f>'справка №1-БАЛАНС'!E5</f>
        <v>30-06-2009 ГОДИНА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24</v>
      </c>
      <c r="D10" s="46">
        <v>19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</v>
      </c>
      <c r="D11" s="46"/>
      <c r="E11" s="300" t="s">
        <v>293</v>
      </c>
      <c r="F11" s="549" t="s">
        <v>294</v>
      </c>
      <c r="G11" s="550">
        <v>26</v>
      </c>
      <c r="H11" s="550">
        <v>70</v>
      </c>
    </row>
    <row r="12" spans="1:8" ht="12">
      <c r="A12" s="298" t="s">
        <v>295</v>
      </c>
      <c r="B12" s="299" t="s">
        <v>296</v>
      </c>
      <c r="C12" s="46">
        <v>60</v>
      </c>
      <c r="D12" s="46">
        <v>40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6</v>
      </c>
      <c r="D13" s="46">
        <v>7</v>
      </c>
      <c r="E13" s="301" t="s">
        <v>51</v>
      </c>
      <c r="F13" s="551" t="s">
        <v>300</v>
      </c>
      <c r="G13" s="548">
        <f>SUM(G9:G12)</f>
        <v>26</v>
      </c>
      <c r="H13" s="548">
        <f>SUM(H9:H12)</f>
        <v>70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94</v>
      </c>
      <c r="D19" s="49">
        <f>SUM(D9:D15)+D16</f>
        <v>74</v>
      </c>
      <c r="E19" s="304" t="s">
        <v>317</v>
      </c>
      <c r="F19" s="552" t="s">
        <v>318</v>
      </c>
      <c r="G19" s="550">
        <v>43</v>
      </c>
      <c r="H19" s="550">
        <v>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205</v>
      </c>
      <c r="H20" s="550">
        <v>8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4" t="s">
        <v>334</v>
      </c>
      <c r="G24" s="548">
        <f>SUM(G19:G23)</f>
        <v>248</v>
      </c>
      <c r="H24" s="548">
        <f>SUM(H19:H23)</f>
        <v>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95</v>
      </c>
      <c r="D28" s="50">
        <f>D26+D19</f>
        <v>75</v>
      </c>
      <c r="E28" s="127" t="s">
        <v>339</v>
      </c>
      <c r="F28" s="554" t="s">
        <v>340</v>
      </c>
      <c r="G28" s="548">
        <f>G13+G15+G24</f>
        <v>274</v>
      </c>
      <c r="H28" s="548">
        <f>H13+H15+H24</f>
        <v>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179</v>
      </c>
      <c r="D30" s="50">
        <f>IF((H28-D28)&gt;0,H28-D28,0)</f>
        <v>10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95</v>
      </c>
      <c r="D33" s="49">
        <f>D28+D31+D32</f>
        <v>75</v>
      </c>
      <c r="E33" s="127" t="s">
        <v>353</v>
      </c>
      <c r="F33" s="554" t="s">
        <v>354</v>
      </c>
      <c r="G33" s="53">
        <f>G32+G31+G28</f>
        <v>274</v>
      </c>
      <c r="H33" s="53">
        <f>H32+H31+H28</f>
        <v>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179</v>
      </c>
      <c r="D34" s="50">
        <f>IF((H33-D33)&gt;0,H33-D33,0)</f>
        <v>10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179</v>
      </c>
      <c r="D39" s="460">
        <f>+IF((H33-D33-D35)&gt;0,H33-D33-D35,0)</f>
        <v>10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179</v>
      </c>
      <c r="D41" s="52">
        <f>IF(D39-D40&gt;0,D39-D40,0)</f>
        <v>10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274</v>
      </c>
      <c r="D42" s="53">
        <f>D33+D35+D39</f>
        <v>85</v>
      </c>
      <c r="E42" s="128" t="s">
        <v>380</v>
      </c>
      <c r="F42" s="129" t="s">
        <v>381</v>
      </c>
      <c r="G42" s="53">
        <f>G39+G33</f>
        <v>274</v>
      </c>
      <c r="H42" s="53">
        <f>H39+H33</f>
        <v>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882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 t="s">
        <v>871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pane xSplit="1" topLeftCell="B1" activePane="topRight" state="frozen"/>
      <selection pane="topLeft" activeCell="A1" sqref="A1"/>
      <selection pane="topRight" activeCell="A57" sqref="A5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30-06-2009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26</v>
      </c>
      <c r="D10" s="54">
        <v>70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</v>
      </c>
      <c r="D11" s="54">
        <v>-10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-88</v>
      </c>
      <c r="D13" s="54">
        <v>-40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7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-44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-108</v>
      </c>
      <c r="D20" s="55">
        <f>SUM(D10:D19)</f>
        <v>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-200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30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>
        <v>7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205</v>
      </c>
      <c r="D29" s="54">
        <v>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-536</v>
      </c>
      <c r="D31" s="54">
        <v>153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-331</v>
      </c>
      <c r="D32" s="55">
        <f>SUM(D22:D31)</f>
        <v>-2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542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36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-5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7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580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141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607</v>
      </c>
      <c r="D44" s="132">
        <v>40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748</v>
      </c>
      <c r="D45" s="55">
        <f>D44+D43</f>
        <v>47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748</v>
      </c>
      <c r="D46" s="56">
        <v>47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6"/>
      <c r="D52" s="576"/>
      <c r="G52" s="133"/>
      <c r="H52" s="133"/>
    </row>
    <row r="53" spans="1:8" ht="12">
      <c r="A53" s="318"/>
      <c r="B53" s="318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2">
      <selection activeCell="N39" sqref="A1:N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9" t="str">
        <f>'справка №1-БАЛАНС'!E3</f>
        <v>"СТРОЙИНВЕСТХОЛДИНГ" АД</v>
      </c>
      <c r="C3" s="579"/>
      <c r="D3" s="579"/>
      <c r="E3" s="579"/>
      <c r="F3" s="579"/>
      <c r="G3" s="579"/>
      <c r="H3" s="579"/>
      <c r="I3" s="579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79" t="str">
        <f>'справка №1-БАЛАНС'!E4</f>
        <v>неконсолидиран</v>
      </c>
      <c r="C4" s="579"/>
      <c r="D4" s="579"/>
      <c r="E4" s="579"/>
      <c r="F4" s="579"/>
      <c r="G4" s="579"/>
      <c r="H4" s="579"/>
      <c r="I4" s="579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30-06-2009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69</v>
      </c>
      <c r="G11" s="58">
        <f>'справка №1-БАЛАНС'!H23</f>
        <v>0</v>
      </c>
      <c r="H11" s="60">
        <v>351</v>
      </c>
      <c r="I11" s="58">
        <f>'справка №1-БАЛАНС'!H28+'справка №1-БАЛАНС'!H31</f>
        <v>247</v>
      </c>
      <c r="J11" s="58">
        <f>'справка №1-БАЛАНС'!H29+'справка №1-БАЛАНС'!H32</f>
        <v>0</v>
      </c>
      <c r="K11" s="60"/>
      <c r="L11" s="344">
        <f>SUM(C11:K11)</f>
        <v>1042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69</v>
      </c>
      <c r="G15" s="61">
        <f t="shared" si="2"/>
        <v>0</v>
      </c>
      <c r="H15" s="61">
        <f t="shared" si="2"/>
        <v>351</v>
      </c>
      <c r="I15" s="61">
        <f t="shared" si="2"/>
        <v>247</v>
      </c>
      <c r="J15" s="61">
        <f t="shared" si="2"/>
        <v>0</v>
      </c>
      <c r="K15" s="61">
        <f t="shared" si="2"/>
        <v>0</v>
      </c>
      <c r="L15" s="344">
        <f t="shared" si="1"/>
        <v>1042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5</v>
      </c>
      <c r="J16" s="345">
        <f>+'справка №1-БАЛАНС'!G32</f>
        <v>0</v>
      </c>
      <c r="K16" s="60"/>
      <c r="L16" s="344">
        <f t="shared" si="1"/>
        <v>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15</v>
      </c>
      <c r="G17" s="62">
        <f t="shared" si="3"/>
        <v>0</v>
      </c>
      <c r="H17" s="62">
        <f t="shared" si="3"/>
        <v>0</v>
      </c>
      <c r="I17" s="62">
        <f t="shared" si="3"/>
        <v>205</v>
      </c>
      <c r="J17" s="62">
        <f>J18+J19</f>
        <v>0</v>
      </c>
      <c r="K17" s="62">
        <f t="shared" si="3"/>
        <v>0</v>
      </c>
      <c r="L17" s="344">
        <f t="shared" si="1"/>
        <v>220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15</v>
      </c>
      <c r="G19" s="60"/>
      <c r="H19" s="60"/>
      <c r="I19" s="60">
        <v>205</v>
      </c>
      <c r="J19" s="60"/>
      <c r="K19" s="60"/>
      <c r="L19" s="344">
        <f t="shared" si="1"/>
        <v>220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-47</v>
      </c>
      <c r="J28" s="60"/>
      <c r="K28" s="60"/>
      <c r="L28" s="344">
        <f t="shared" si="1"/>
        <v>-47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351</v>
      </c>
      <c r="I29" s="59">
        <f t="shared" si="6"/>
        <v>410</v>
      </c>
      <c r="J29" s="59">
        <f t="shared" si="6"/>
        <v>0</v>
      </c>
      <c r="K29" s="59">
        <f t="shared" si="6"/>
        <v>0</v>
      </c>
      <c r="L29" s="344">
        <f t="shared" si="1"/>
        <v>1220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351</v>
      </c>
      <c r="I32" s="59">
        <f t="shared" si="7"/>
        <v>410</v>
      </c>
      <c r="J32" s="59">
        <f t="shared" si="7"/>
        <v>0</v>
      </c>
      <c r="K32" s="59">
        <f t="shared" si="7"/>
        <v>0</v>
      </c>
      <c r="L32" s="344">
        <f t="shared" si="1"/>
        <v>1220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78" t="s">
        <v>522</v>
      </c>
      <c r="E38" s="578"/>
      <c r="F38" s="578"/>
      <c r="G38" s="578"/>
      <c r="H38" s="578"/>
      <c r="I38" s="578"/>
      <c r="J38" s="15" t="s">
        <v>859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871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3">
      <selection activeCell="S30" sqref="S3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"СТРОЙИНВЕСТХОЛДИНГ"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30-06-2009 ГОДИНА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</v>
      </c>
      <c r="E11" s="189"/>
      <c r="F11" s="189">
        <v>6</v>
      </c>
      <c r="G11" s="74">
        <f t="shared" si="2"/>
        <v>0</v>
      </c>
      <c r="H11" s="65"/>
      <c r="I11" s="65"/>
      <c r="J11" s="74">
        <f t="shared" si="3"/>
        <v>0</v>
      </c>
      <c r="K11" s="65"/>
      <c r="L11" s="65">
        <v>2</v>
      </c>
      <c r="M11" s="65">
        <v>2</v>
      </c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</v>
      </c>
      <c r="E17" s="194">
        <f>SUM(E9:E16)</f>
        <v>0</v>
      </c>
      <c r="F17" s="194">
        <f>SUM(F9:F16)</f>
        <v>6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2</v>
      </c>
      <c r="M17" s="75">
        <f>SUM(M9:M16)</f>
        <v>2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114</v>
      </c>
      <c r="E27" s="192">
        <f aca="true" t="shared" si="8" ref="E27:P27">SUM(E28:E31)</f>
        <v>224</v>
      </c>
      <c r="F27" s="192">
        <f t="shared" si="8"/>
        <v>179</v>
      </c>
      <c r="G27" s="71">
        <f t="shared" si="2"/>
        <v>159</v>
      </c>
      <c r="H27" s="70">
        <f t="shared" si="8"/>
        <v>0</v>
      </c>
      <c r="I27" s="70">
        <f t="shared" si="8"/>
        <v>0</v>
      </c>
      <c r="J27" s="71">
        <f t="shared" si="3"/>
        <v>159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67</v>
      </c>
      <c r="E28" s="189"/>
      <c r="F28" s="189">
        <v>67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28</v>
      </c>
      <c r="E30" s="189">
        <v>112</v>
      </c>
      <c r="F30" s="189">
        <v>112</v>
      </c>
      <c r="G30" s="74">
        <f t="shared" si="2"/>
        <v>28</v>
      </c>
      <c r="H30" s="72"/>
      <c r="I30" s="72"/>
      <c r="J30" s="74">
        <f t="shared" si="3"/>
        <v>28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19</v>
      </c>
      <c r="E31" s="189">
        <v>112</v>
      </c>
      <c r="F31" s="189"/>
      <c r="G31" s="74">
        <f t="shared" si="2"/>
        <v>131</v>
      </c>
      <c r="H31" s="72"/>
      <c r="I31" s="72"/>
      <c r="J31" s="74">
        <f t="shared" si="3"/>
        <v>131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131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253</v>
      </c>
      <c r="E37" s="189"/>
      <c r="F37" s="189"/>
      <c r="G37" s="74">
        <f t="shared" si="2"/>
        <v>253</v>
      </c>
      <c r="H37" s="72"/>
      <c r="I37" s="72"/>
      <c r="J37" s="74">
        <f t="shared" si="3"/>
        <v>253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253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367</v>
      </c>
      <c r="E38" s="194">
        <f aca="true" t="shared" si="12" ref="E38:P38">E27+E32+E37</f>
        <v>224</v>
      </c>
      <c r="F38" s="194">
        <f t="shared" si="12"/>
        <v>179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373</v>
      </c>
      <c r="E40" s="438">
        <f>E17+E18+E19+E25+E38+E39</f>
        <v>224</v>
      </c>
      <c r="F40" s="438">
        <f aca="true" t="shared" si="13" ref="F40:R40">F17+F18+F19+F25+F38+F39</f>
        <v>185</v>
      </c>
      <c r="G40" s="438">
        <f t="shared" si="13"/>
        <v>412</v>
      </c>
      <c r="H40" s="438">
        <f t="shared" si="13"/>
        <v>0</v>
      </c>
      <c r="I40" s="438">
        <f t="shared" si="13"/>
        <v>0</v>
      </c>
      <c r="J40" s="438">
        <f t="shared" si="13"/>
        <v>412</v>
      </c>
      <c r="K40" s="438">
        <f t="shared" si="13"/>
        <v>0</v>
      </c>
      <c r="L40" s="438">
        <f t="shared" si="13"/>
        <v>2</v>
      </c>
      <c r="M40" s="438">
        <f t="shared" si="13"/>
        <v>2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871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25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30-06-2009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29</v>
      </c>
      <c r="D28" s="108">
        <v>29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17</v>
      </c>
      <c r="D33" s="105">
        <f>SUM(D34:D37)</f>
        <v>17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17</v>
      </c>
      <c r="D34" s="108">
        <v>17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297</v>
      </c>
      <c r="D38" s="105">
        <f>SUM(D39:D42)</f>
        <v>295</v>
      </c>
      <c r="E38" s="121">
        <f>SUM(E39:E42)</f>
        <v>2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297</v>
      </c>
      <c r="D42" s="108">
        <v>295</v>
      </c>
      <c r="E42" s="120">
        <f t="shared" si="0"/>
        <v>2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343</v>
      </c>
      <c r="D43" s="104">
        <f>D24+D28+D29+D31+D30+D32+D33+D38</f>
        <v>341</v>
      </c>
      <c r="E43" s="118">
        <f>E24+E28+E29+E31+E30+E32+E33+E38</f>
        <v>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343</v>
      </c>
      <c r="D44" s="103">
        <f>D43+D21+D19+D9</f>
        <v>341</v>
      </c>
      <c r="E44" s="118">
        <f>E43+E21+E19+E9</f>
        <v>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</v>
      </c>
      <c r="D85" s="104">
        <f>SUM(D86:D90)+D94</f>
        <v>9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</v>
      </c>
      <c r="D89" s="108">
        <v>7</v>
      </c>
      <c r="E89" s="119">
        <f t="shared" si="1"/>
        <v>1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>
        <v>1</v>
      </c>
      <c r="E92" s="119">
        <f t="shared" si="1"/>
        <v>-1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/>
      <c r="E93" s="119">
        <f t="shared" si="1"/>
        <v>1</v>
      </c>
      <c r="F93" s="108"/>
    </row>
    <row r="94" spans="1:6" ht="12">
      <c r="A94" s="396" t="s">
        <v>759</v>
      </c>
      <c r="B94" s="397" t="s">
        <v>760</v>
      </c>
      <c r="C94" s="108">
        <v>2</v>
      </c>
      <c r="D94" s="108">
        <v>1</v>
      </c>
      <c r="E94" s="119">
        <f t="shared" si="1"/>
        <v>1</v>
      </c>
      <c r="F94" s="108"/>
    </row>
    <row r="95" spans="1:6" ht="12">
      <c r="A95" s="396" t="s">
        <v>761</v>
      </c>
      <c r="B95" s="397" t="s">
        <v>762</v>
      </c>
      <c r="C95" s="108">
        <v>283</v>
      </c>
      <c r="D95" s="108">
        <v>283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294</v>
      </c>
      <c r="D96" s="104">
        <f>D85+D80+D75+D71+D95</f>
        <v>292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294</v>
      </c>
      <c r="D97" s="104">
        <f>D96+D68+D66</f>
        <v>292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9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30-06-2009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155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253</v>
      </c>
      <c r="D16" s="98"/>
      <c r="E16" s="98"/>
      <c r="F16" s="98">
        <v>253</v>
      </c>
      <c r="G16" s="98"/>
      <c r="H16" s="98"/>
      <c r="I16" s="434">
        <f t="shared" si="0"/>
        <v>253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412</v>
      </c>
      <c r="G17" s="85">
        <f t="shared" si="1"/>
        <v>0</v>
      </c>
      <c r="H17" s="85">
        <f t="shared" si="1"/>
        <v>0</v>
      </c>
      <c r="I17" s="434">
        <f t="shared" si="0"/>
        <v>412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94">
      <selection activeCell="C105" sqref="C10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30-06-2009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869</v>
      </c>
      <c r="B46" s="40"/>
      <c r="C46" s="441">
        <v>13</v>
      </c>
      <c r="D46" s="573">
        <v>22.16</v>
      </c>
      <c r="E46" s="441"/>
      <c r="F46" s="443">
        <v>13</v>
      </c>
    </row>
    <row r="47" spans="1:6" ht="12.75">
      <c r="A47" s="572" t="s">
        <v>870</v>
      </c>
      <c r="B47" s="40"/>
      <c r="C47" s="441">
        <v>15</v>
      </c>
      <c r="D47" s="573">
        <v>30.58</v>
      </c>
      <c r="E47" s="441"/>
      <c r="F47" s="443">
        <v>15</v>
      </c>
    </row>
    <row r="48" spans="2:6" ht="12.75">
      <c r="B48" s="40"/>
      <c r="C48" s="441"/>
      <c r="D48" s="573"/>
      <c r="E48" s="441"/>
      <c r="F48" s="443"/>
    </row>
    <row r="49" spans="1:6" ht="12.75">
      <c r="A49" s="572">
        <v>4</v>
      </c>
      <c r="B49" s="40"/>
      <c r="C49" s="441"/>
      <c r="D49" s="573"/>
      <c r="E49" s="441"/>
      <c r="F49" s="443">
        <f>C49-E49</f>
        <v>0</v>
      </c>
    </row>
    <row r="50" spans="1:6" ht="12.75">
      <c r="A50" s="36">
        <v>5</v>
      </c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28</v>
      </c>
      <c r="D61" s="429"/>
      <c r="E61" s="429">
        <f>SUM(E46:E60)</f>
        <v>0</v>
      </c>
      <c r="F61" s="442">
        <f>SUM(F46:F60)</f>
        <v>28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872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873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874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875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876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380</v>
      </c>
      <c r="D78" s="429"/>
      <c r="E78" s="429">
        <f>SUM(E63:E77)</f>
        <v>0</v>
      </c>
      <c r="F78" s="429">
        <f>SUM(F63:F77)</f>
        <v>380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871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81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ZL</cp:lastModifiedBy>
  <cp:lastPrinted>2009-07-22T07:44:47Z</cp:lastPrinted>
  <dcterms:created xsi:type="dcterms:W3CDTF">2000-06-29T12:02:40Z</dcterms:created>
  <dcterms:modified xsi:type="dcterms:W3CDTF">2009-07-22T12:48:08Z</dcterms:modified>
  <cp:category/>
  <cp:version/>
  <cp:contentType/>
  <cp:contentStatus/>
</cp:coreProperties>
</file>